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kirstein\Desktop\"/>
    </mc:Choice>
  </mc:AlternateContent>
  <xr:revisionPtr revIDLastSave="0" documentId="13_ncr:1_{51EBDD60-AFEE-45DE-804F-0E4314AC1862}" xr6:coauthVersionLast="47" xr6:coauthVersionMax="47" xr10:uidLastSave="{00000000-0000-0000-0000-000000000000}"/>
  <bookViews>
    <workbookView xWindow="-120" yWindow="-120" windowWidth="29040" windowHeight="15720" tabRatio="601" xr2:uid="{00000000-000D-0000-FFFF-FFFF00000000}"/>
  </bookViews>
  <sheets>
    <sheet name="Read Me" sheetId="15" r:id="rId1"/>
    <sheet name="Urban Rate Calculator" sheetId="7" r:id="rId2"/>
    <sheet name="Urban Rate Tables" sheetId="8" r:id="rId3"/>
    <sheet name="Rural Rate Calculator" sheetId="14" r:id="rId4"/>
    <sheet name="Rural Rate Tables" sheetId="13" r:id="rId5"/>
    <sheet name="Rates wCMI weights" sheetId="3" r:id="rId6"/>
    <sheet name="Wage Index by County" sheetId="12" r:id="rId7"/>
  </sheets>
  <definedNames>
    <definedName name="_xlnm._FilterDatabase" localSheetId="6" hidden="1">'Wage Index by County'!$B$2:$D$64</definedName>
    <definedName name="_xlnm.Print_Area" localSheetId="5">'Rates wCMI weights'!$B$1:$P$27,'Rates wCMI weights'!$B$30:$P$56</definedName>
    <definedName name="_xlnm.Print_Area" localSheetId="3">'Rural Rate Calculator'!$B$1:$J$18</definedName>
    <definedName name="_xlnm.Print_Area" localSheetId="4">'Rural Rate Tables'!$C$1:$M$91</definedName>
    <definedName name="_xlnm.Print_Area" localSheetId="1">'Urban Rate Calculator'!$B$1:$J$18</definedName>
    <definedName name="_xlnm.Print_Area" localSheetId="2">'Urban Rate Tables'!$C$1:$M$92</definedName>
    <definedName name="_xlnm.Print_Area" localSheetId="6">'Wage Index by County'!$B$1:$G$74</definedName>
    <definedName name="_xlnm.Print_Titles" localSheetId="6">'Wage Index by County'!$2:$2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0" i="14" l="1"/>
  <c r="L86" i="8"/>
  <c r="I86" i="8"/>
  <c r="L57" i="14" l="1"/>
  <c r="F72" i="13" l="1"/>
  <c r="F80" i="8"/>
  <c r="F76" i="8"/>
  <c r="I76" i="8" s="1"/>
  <c r="F82" i="8"/>
  <c r="I82" i="8" s="1"/>
  <c r="F77" i="13"/>
  <c r="F73" i="13"/>
  <c r="F85" i="13"/>
  <c r="F86" i="8"/>
  <c r="F74" i="8"/>
  <c r="F75" i="13"/>
  <c r="I75" i="13" s="1"/>
  <c r="F81" i="13"/>
  <c r="I81" i="13" s="1"/>
  <c r="F79" i="13"/>
  <c r="F78" i="8"/>
  <c r="F73" i="8"/>
  <c r="I73" i="8" s="1"/>
  <c r="L76" i="8" l="1"/>
  <c r="I78" i="8"/>
  <c r="L78" i="8"/>
  <c r="I80" i="8"/>
  <c r="L80" i="8"/>
  <c r="L74" i="8"/>
  <c r="I74" i="8"/>
  <c r="L82" i="8"/>
  <c r="F83" i="8"/>
  <c r="L73" i="8"/>
  <c r="L73" i="13"/>
  <c r="I73" i="13"/>
  <c r="I72" i="13"/>
  <c r="L72" i="13"/>
  <c r="F82" i="13"/>
  <c r="I77" i="13"/>
  <c r="L77" i="13"/>
  <c r="I79" i="13"/>
  <c r="L79" i="13"/>
  <c r="L75" i="13"/>
  <c r="L81" i="13"/>
  <c r="D97" i="14"/>
  <c r="I96" i="14" s="1"/>
  <c r="C97" i="14"/>
  <c r="H93" i="14" s="1"/>
  <c r="F96" i="14"/>
  <c r="E96" i="14"/>
  <c r="F95" i="14"/>
  <c r="E95" i="14"/>
  <c r="F94" i="14"/>
  <c r="E94" i="14"/>
  <c r="F93" i="14"/>
  <c r="E93" i="14"/>
  <c r="F92" i="14"/>
  <c r="E92" i="14"/>
  <c r="F91" i="14"/>
  <c r="E91" i="14"/>
  <c r="K50" i="14"/>
  <c r="G4" i="14" s="1"/>
  <c r="H50" i="14"/>
  <c r="H14" i="14"/>
  <c r="G12" i="14"/>
  <c r="F12" i="14"/>
  <c r="K57" i="14" s="1"/>
  <c r="F10" i="14"/>
  <c r="I57" i="14" s="1"/>
  <c r="F8" i="14"/>
  <c r="G57" i="14" s="1"/>
  <c r="G6" i="14"/>
  <c r="F6" i="14"/>
  <c r="E57" i="14" s="1"/>
  <c r="G5" i="14"/>
  <c r="F5" i="14"/>
  <c r="D57" i="14" s="1"/>
  <c r="H91" i="14" l="1"/>
  <c r="H94" i="14"/>
  <c r="H96" i="14"/>
  <c r="H92" i="14"/>
  <c r="H10" i="14"/>
  <c r="H95" i="14"/>
  <c r="I83" i="8"/>
  <c r="L83" i="8"/>
  <c r="L82" i="13"/>
  <c r="L85" i="13" s="1"/>
  <c r="I82" i="13"/>
  <c r="I85" i="13" s="1"/>
  <c r="I93" i="14"/>
  <c r="I94" i="14"/>
  <c r="I95" i="14"/>
  <c r="I91" i="14"/>
  <c r="M56" i="14"/>
  <c r="I4" i="14"/>
  <c r="H5" i="14"/>
  <c r="F97" i="14"/>
  <c r="G95" i="14" s="1"/>
  <c r="H8" i="14"/>
  <c r="W55" i="14"/>
  <c r="H12" i="14"/>
  <c r="X55" i="14"/>
  <c r="H6" i="14"/>
  <c r="I92" i="14"/>
  <c r="L87" i="13" l="1"/>
  <c r="I87" i="13"/>
  <c r="L88" i="8"/>
  <c r="I88" i="8"/>
  <c r="G93" i="14"/>
  <c r="G92" i="14"/>
  <c r="G96" i="14"/>
  <c r="G94" i="14"/>
  <c r="G91" i="14"/>
  <c r="H16" i="14"/>
  <c r="I16" i="14" s="1"/>
  <c r="M57" i="14"/>
  <c r="W96" i="14"/>
  <c r="W158" i="14"/>
  <c r="W157" i="14"/>
  <c r="W156" i="14"/>
  <c r="W155" i="14"/>
  <c r="W154" i="14"/>
  <c r="W153" i="14"/>
  <c r="W152" i="14"/>
  <c r="W151" i="14"/>
  <c r="W150" i="14"/>
  <c r="W149" i="14"/>
  <c r="W148" i="14"/>
  <c r="W147" i="14"/>
  <c r="W146" i="14"/>
  <c r="W145" i="14"/>
  <c r="W144" i="14"/>
  <c r="W143" i="14"/>
  <c r="W142" i="14"/>
  <c r="W141" i="14"/>
  <c r="W140" i="14"/>
  <c r="W139" i="14"/>
  <c r="W138" i="14"/>
  <c r="W137" i="14"/>
  <c r="W136" i="14"/>
  <c r="W135" i="14"/>
  <c r="W134" i="14"/>
  <c r="W133" i="14"/>
  <c r="W132" i="14"/>
  <c r="W131" i="14"/>
  <c r="W130" i="14"/>
  <c r="W129" i="14"/>
  <c r="W128" i="14"/>
  <c r="W127" i="14"/>
  <c r="W126" i="14"/>
  <c r="W125" i="14"/>
  <c r="W124" i="14"/>
  <c r="W123" i="14"/>
  <c r="W122" i="14"/>
  <c r="W121" i="14"/>
  <c r="W120" i="14"/>
  <c r="W119" i="14"/>
  <c r="W118" i="14"/>
  <c r="W117" i="14"/>
  <c r="W116" i="14"/>
  <c r="W115" i="14"/>
  <c r="W114" i="14"/>
  <c r="W113" i="14"/>
  <c r="W112" i="14"/>
  <c r="W111" i="14"/>
  <c r="W110" i="14"/>
  <c r="W109" i="14"/>
  <c r="W108" i="14"/>
  <c r="W107" i="14"/>
  <c r="W106" i="14"/>
  <c r="W105" i="14"/>
  <c r="W104" i="14"/>
  <c r="W103" i="14"/>
  <c r="W102" i="14"/>
  <c r="W101" i="14"/>
  <c r="W100" i="14"/>
  <c r="W99" i="14"/>
  <c r="W98" i="14"/>
  <c r="W97" i="14"/>
  <c r="W95" i="14"/>
  <c r="W91" i="14"/>
  <c r="W93" i="14"/>
  <c r="W88" i="14"/>
  <c r="W84" i="14"/>
  <c r="W80" i="14"/>
  <c r="W94" i="14"/>
  <c r="W89" i="14"/>
  <c r="W85" i="14"/>
  <c r="W81" i="14"/>
  <c r="Y55" i="14"/>
  <c r="W90" i="14"/>
  <c r="W86" i="14"/>
  <c r="W82" i="14"/>
  <c r="W78" i="14"/>
  <c r="W77" i="14"/>
  <c r="W76" i="14"/>
  <c r="W75" i="14"/>
  <c r="W74" i="14"/>
  <c r="W73" i="14"/>
  <c r="W72" i="14"/>
  <c r="W71" i="14"/>
  <c r="W70" i="14"/>
  <c r="W69" i="14"/>
  <c r="W68" i="14"/>
  <c r="W67" i="14"/>
  <c r="W66" i="14"/>
  <c r="W65" i="14"/>
  <c r="W64" i="14"/>
  <c r="W63" i="14"/>
  <c r="W62" i="14"/>
  <c r="W61" i="14"/>
  <c r="W60" i="14"/>
  <c r="W59" i="14"/>
  <c r="W92" i="14"/>
  <c r="W87" i="14"/>
  <c r="W83" i="14"/>
  <c r="W79" i="14"/>
  <c r="X158" i="14"/>
  <c r="X157" i="14"/>
  <c r="X156" i="14"/>
  <c r="X155" i="14"/>
  <c r="X154" i="14"/>
  <c r="X153" i="14"/>
  <c r="X152" i="14"/>
  <c r="X151" i="14"/>
  <c r="X150" i="14"/>
  <c r="X149" i="14"/>
  <c r="X148" i="14"/>
  <c r="X147" i="14"/>
  <c r="X146" i="14"/>
  <c r="X145" i="14"/>
  <c r="X144" i="14"/>
  <c r="X143" i="14"/>
  <c r="X142" i="14"/>
  <c r="X141" i="14"/>
  <c r="X140" i="14"/>
  <c r="X139" i="14"/>
  <c r="X138" i="14"/>
  <c r="X137" i="14"/>
  <c r="X136" i="14"/>
  <c r="X135" i="14"/>
  <c r="X134" i="14"/>
  <c r="X133" i="14"/>
  <c r="X132" i="14"/>
  <c r="X131" i="14"/>
  <c r="X130" i="14"/>
  <c r="X129" i="14"/>
  <c r="X128" i="14"/>
  <c r="X127" i="14"/>
  <c r="X126" i="14"/>
  <c r="X125" i="14"/>
  <c r="X124" i="14"/>
  <c r="X123" i="14"/>
  <c r="X122" i="14"/>
  <c r="X121" i="14"/>
  <c r="X120" i="14"/>
  <c r="X119" i="14"/>
  <c r="X118" i="14"/>
  <c r="X117" i="14"/>
  <c r="X116" i="14"/>
  <c r="X115" i="14"/>
  <c r="X114" i="14"/>
  <c r="X113" i="14"/>
  <c r="X112" i="14"/>
  <c r="X111" i="14"/>
  <c r="X110" i="14"/>
  <c r="X109" i="14"/>
  <c r="X108" i="14"/>
  <c r="X107" i="14"/>
  <c r="X106" i="14"/>
  <c r="X105" i="14"/>
  <c r="X104" i="14"/>
  <c r="X103" i="14"/>
  <c r="X102" i="14"/>
  <c r="X101" i="14"/>
  <c r="X100" i="14"/>
  <c r="X99" i="14"/>
  <c r="X98" i="14"/>
  <c r="X97" i="14"/>
  <c r="X94" i="14"/>
  <c r="X90" i="14"/>
  <c r="X89" i="14"/>
  <c r="X88" i="14"/>
  <c r="X87" i="14"/>
  <c r="X86" i="14"/>
  <c r="X85" i="14"/>
  <c r="X84" i="14"/>
  <c r="X83" i="14"/>
  <c r="X82" i="14"/>
  <c r="X81" i="14"/>
  <c r="X80" i="14"/>
  <c r="X79" i="14"/>
  <c r="X78" i="14"/>
  <c r="X95" i="14"/>
  <c r="X77" i="14"/>
  <c r="X76" i="14"/>
  <c r="X75" i="14"/>
  <c r="X74" i="14"/>
  <c r="X73" i="14"/>
  <c r="X72" i="14"/>
  <c r="X71" i="14"/>
  <c r="X70" i="14"/>
  <c r="X69" i="14"/>
  <c r="X68" i="14"/>
  <c r="X67" i="14"/>
  <c r="X66" i="14"/>
  <c r="X65" i="14"/>
  <c r="X64" i="14"/>
  <c r="X63" i="14"/>
  <c r="X62" i="14"/>
  <c r="X61" i="14"/>
  <c r="X60" i="14"/>
  <c r="X59" i="14"/>
  <c r="X96" i="14"/>
  <c r="X92" i="14"/>
  <c r="X91" i="14"/>
  <c r="X93" i="14"/>
  <c r="H18" i="14" l="1"/>
  <c r="I18" i="14"/>
  <c r="Y79" i="14"/>
  <c r="Y80" i="14"/>
  <c r="Y91" i="14"/>
  <c r="Y81" i="14"/>
  <c r="Y96" i="14"/>
  <c r="Y59" i="14"/>
  <c r="Z59" i="14" s="1"/>
  <c r="AA59" i="14" s="1"/>
  <c r="Y67" i="14"/>
  <c r="Y75" i="14"/>
  <c r="Y103" i="14"/>
  <c r="Y115" i="14"/>
  <c r="Y123" i="14"/>
  <c r="Y135" i="14"/>
  <c r="Y147" i="14"/>
  <c r="Y155" i="14"/>
  <c r="Y83" i="14"/>
  <c r="Y60" i="14"/>
  <c r="Y64" i="14"/>
  <c r="Y68" i="14"/>
  <c r="Y72" i="14"/>
  <c r="Y76" i="14"/>
  <c r="Y86" i="14"/>
  <c r="Y85" i="14"/>
  <c r="Y84" i="14"/>
  <c r="Y95" i="14"/>
  <c r="Y100" i="14"/>
  <c r="Y104" i="14"/>
  <c r="Y108" i="14"/>
  <c r="Y112" i="14"/>
  <c r="Y116" i="14"/>
  <c r="Y120" i="14"/>
  <c r="Y124" i="14"/>
  <c r="Y128" i="14"/>
  <c r="Y132" i="14"/>
  <c r="Y136" i="14"/>
  <c r="Y140" i="14"/>
  <c r="Y144" i="14"/>
  <c r="Y148" i="14"/>
  <c r="Y152" i="14"/>
  <c r="Y156" i="14"/>
  <c r="Y63" i="14"/>
  <c r="Y99" i="14"/>
  <c r="Y111" i="14"/>
  <c r="Y127" i="14"/>
  <c r="Y139" i="14"/>
  <c r="Y151" i="14"/>
  <c r="Y87" i="14"/>
  <c r="Y61" i="14"/>
  <c r="Y65" i="14"/>
  <c r="Y69" i="14"/>
  <c r="Y73" i="14"/>
  <c r="Y77" i="14"/>
  <c r="Y90" i="14"/>
  <c r="Y89" i="14"/>
  <c r="Y88" i="14"/>
  <c r="Y97" i="14"/>
  <c r="Y101" i="14"/>
  <c r="Y105" i="14"/>
  <c r="Y109" i="14"/>
  <c r="Y113" i="14"/>
  <c r="Y117" i="14"/>
  <c r="Y121" i="14"/>
  <c r="Y125" i="14"/>
  <c r="Y129" i="14"/>
  <c r="Y133" i="14"/>
  <c r="Y137" i="14"/>
  <c r="Y141" i="14"/>
  <c r="Y145" i="14"/>
  <c r="Y149" i="14"/>
  <c r="Y153" i="14"/>
  <c r="Y157" i="14"/>
  <c r="Y71" i="14"/>
  <c r="Y82" i="14"/>
  <c r="Y107" i="14"/>
  <c r="Y119" i="14"/>
  <c r="Y131" i="14"/>
  <c r="Y143" i="14"/>
  <c r="Y92" i="14"/>
  <c r="Y62" i="14"/>
  <c r="O56" i="14" s="1"/>
  <c r="O57" i="14" s="1"/>
  <c r="Y66" i="14"/>
  <c r="Y70" i="14"/>
  <c r="Y74" i="14"/>
  <c r="Y78" i="14"/>
  <c r="Y94" i="14"/>
  <c r="Y93" i="14"/>
  <c r="Y98" i="14"/>
  <c r="Y102" i="14"/>
  <c r="Y106" i="14"/>
  <c r="Y110" i="14"/>
  <c r="Y114" i="14"/>
  <c r="Y118" i="14"/>
  <c r="Y122" i="14"/>
  <c r="Y126" i="14"/>
  <c r="Y130" i="14"/>
  <c r="Y134" i="14"/>
  <c r="Y138" i="14"/>
  <c r="Y142" i="14"/>
  <c r="Y146" i="14"/>
  <c r="Y150" i="14"/>
  <c r="Y154" i="14"/>
  <c r="Y158" i="14"/>
  <c r="Z60" i="14" l="1"/>
  <c r="AA60" i="14" s="1"/>
  <c r="Z61" i="14" l="1"/>
  <c r="AA61" i="14" s="1"/>
  <c r="Z62" i="14" l="1"/>
  <c r="AA62" i="14" s="1"/>
  <c r="Z63" i="14" l="1"/>
  <c r="AA63" i="14" s="1"/>
  <c r="Z64" i="14" l="1"/>
  <c r="AA64" i="14" s="1"/>
  <c r="Z65" i="14" l="1"/>
  <c r="AA65" i="14" s="1"/>
  <c r="Z66" i="14" l="1"/>
  <c r="AA66" i="14" s="1"/>
  <c r="Z67" i="14" l="1"/>
  <c r="AA67" i="14" s="1"/>
  <c r="Z68" i="14" l="1"/>
  <c r="AA68" i="14" s="1"/>
  <c r="Z69" i="14" l="1"/>
  <c r="AA69" i="14" s="1"/>
  <c r="Z70" i="14" l="1"/>
  <c r="AA70" i="14" s="1"/>
  <c r="Z71" i="14" l="1"/>
  <c r="AA71" i="14" s="1"/>
  <c r="F10" i="7"/>
  <c r="Z72" i="14" l="1"/>
  <c r="AA72" i="14" s="1"/>
  <c r="H14" i="7"/>
  <c r="G12" i="7"/>
  <c r="G6" i="7"/>
  <c r="G5" i="7"/>
  <c r="Z73" i="14" l="1"/>
  <c r="AA73" i="14" s="1"/>
  <c r="H50" i="7"/>
  <c r="I50" i="7"/>
  <c r="D97" i="7"/>
  <c r="I91" i="7" s="1"/>
  <c r="C97" i="7"/>
  <c r="H94" i="7" s="1"/>
  <c r="F92" i="7"/>
  <c r="F93" i="7"/>
  <c r="F94" i="7"/>
  <c r="F95" i="7"/>
  <c r="F96" i="7"/>
  <c r="F91" i="7"/>
  <c r="E92" i="7"/>
  <c r="E93" i="7"/>
  <c r="E94" i="7"/>
  <c r="E95" i="7"/>
  <c r="E96" i="7"/>
  <c r="E91" i="7"/>
  <c r="L57" i="7" l="1"/>
  <c r="Z74" i="14"/>
  <c r="AA74" i="14" s="1"/>
  <c r="I4" i="7"/>
  <c r="H91" i="7"/>
  <c r="H96" i="7"/>
  <c r="I96" i="7"/>
  <c r="I94" i="7"/>
  <c r="H93" i="7"/>
  <c r="I93" i="7"/>
  <c r="H92" i="7"/>
  <c r="I92" i="7"/>
  <c r="H95" i="7"/>
  <c r="I95" i="7"/>
  <c r="F97" i="7"/>
  <c r="G94" i="7" s="1"/>
  <c r="K50" i="7"/>
  <c r="G4" i="7" s="1"/>
  <c r="F12" i="7"/>
  <c r="H10" i="7"/>
  <c r="F8" i="7"/>
  <c r="H8" i="7" s="1"/>
  <c r="F6" i="7"/>
  <c r="F5" i="7"/>
  <c r="H6" i="7" l="1"/>
  <c r="Z75" i="14"/>
  <c r="AA75" i="14" s="1"/>
  <c r="H5" i="7"/>
  <c r="W55" i="7"/>
  <c r="W89" i="7" s="1"/>
  <c r="H12" i="7"/>
  <c r="G92" i="7"/>
  <c r="G96" i="7"/>
  <c r="G91" i="7"/>
  <c r="G95" i="7"/>
  <c r="G93" i="7"/>
  <c r="X55" i="7"/>
  <c r="M56" i="7"/>
  <c r="Y55" i="7" l="1"/>
  <c r="W124" i="7"/>
  <c r="W85" i="7"/>
  <c r="Z76" i="14"/>
  <c r="AA76" i="14" s="1"/>
  <c r="W116" i="7"/>
  <c r="W117" i="7"/>
  <c r="W64" i="7"/>
  <c r="W156" i="7"/>
  <c r="W92" i="7"/>
  <c r="W133" i="7"/>
  <c r="W148" i="7"/>
  <c r="W84" i="7"/>
  <c r="W123" i="7"/>
  <c r="W151" i="7"/>
  <c r="W77" i="7"/>
  <c r="W140" i="7"/>
  <c r="W108" i="7"/>
  <c r="W76" i="7"/>
  <c r="W69" i="7"/>
  <c r="W149" i="7"/>
  <c r="W111" i="7"/>
  <c r="H16" i="7"/>
  <c r="I16" i="7" s="1"/>
  <c r="W65" i="7"/>
  <c r="W132" i="7"/>
  <c r="W100" i="7"/>
  <c r="W68" i="7"/>
  <c r="W101" i="7"/>
  <c r="W99" i="7"/>
  <c r="W63" i="7"/>
  <c r="W154" i="7"/>
  <c r="W146" i="7"/>
  <c r="W138" i="7"/>
  <c r="W130" i="7"/>
  <c r="W122" i="7"/>
  <c r="W114" i="7"/>
  <c r="W106" i="7"/>
  <c r="W98" i="7"/>
  <c r="W90" i="7"/>
  <c r="W82" i="7"/>
  <c r="W74" i="7"/>
  <c r="W66" i="7"/>
  <c r="W83" i="7"/>
  <c r="W75" i="7"/>
  <c r="W67" i="7"/>
  <c r="W105" i="7"/>
  <c r="W121" i="7"/>
  <c r="W137" i="7"/>
  <c r="W153" i="7"/>
  <c r="W139" i="7"/>
  <c r="W127" i="7"/>
  <c r="W115" i="7"/>
  <c r="W103" i="7"/>
  <c r="W61" i="7"/>
  <c r="W152" i="7"/>
  <c r="W144" i="7"/>
  <c r="W136" i="7"/>
  <c r="W128" i="7"/>
  <c r="W120" i="7"/>
  <c r="W112" i="7"/>
  <c r="W104" i="7"/>
  <c r="W96" i="7"/>
  <c r="W88" i="7"/>
  <c r="W80" i="7"/>
  <c r="W72" i="7"/>
  <c r="W59" i="7"/>
  <c r="W81" i="7"/>
  <c r="W73" i="7"/>
  <c r="W93" i="7"/>
  <c r="W109" i="7"/>
  <c r="W125" i="7"/>
  <c r="W141" i="7"/>
  <c r="W157" i="7"/>
  <c r="W91" i="7"/>
  <c r="W155" i="7"/>
  <c r="W143" i="7"/>
  <c r="W131" i="7"/>
  <c r="W119" i="7"/>
  <c r="W158" i="7"/>
  <c r="W150" i="7"/>
  <c r="W142" i="7"/>
  <c r="W134" i="7"/>
  <c r="W126" i="7"/>
  <c r="W118" i="7"/>
  <c r="W110" i="7"/>
  <c r="W102" i="7"/>
  <c r="W94" i="7"/>
  <c r="W86" i="7"/>
  <c r="W78" i="7"/>
  <c r="W70" i="7"/>
  <c r="W87" i="7"/>
  <c r="W79" i="7"/>
  <c r="W71" i="7"/>
  <c r="W97" i="7"/>
  <c r="W113" i="7"/>
  <c r="W129" i="7"/>
  <c r="W145" i="7"/>
  <c r="W62" i="7"/>
  <c r="W107" i="7"/>
  <c r="W95" i="7"/>
  <c r="W60" i="7"/>
  <c r="W147" i="7"/>
  <c r="W135" i="7"/>
  <c r="X67" i="7"/>
  <c r="X69" i="7"/>
  <c r="X71" i="7"/>
  <c r="X73" i="7"/>
  <c r="X75" i="7"/>
  <c r="X77" i="7"/>
  <c r="X79" i="7"/>
  <c r="X81" i="7"/>
  <c r="X83" i="7"/>
  <c r="X85" i="7"/>
  <c r="X87" i="7"/>
  <c r="X89" i="7"/>
  <c r="Y89" i="7" s="1"/>
  <c r="X91" i="7"/>
  <c r="X93" i="7"/>
  <c r="X95" i="7"/>
  <c r="X97" i="7"/>
  <c r="X99" i="7"/>
  <c r="X101" i="7"/>
  <c r="X103" i="7"/>
  <c r="X105" i="7"/>
  <c r="X107" i="7"/>
  <c r="X109" i="7"/>
  <c r="X111" i="7"/>
  <c r="Y111" i="7" s="1"/>
  <c r="X113" i="7"/>
  <c r="X115" i="7"/>
  <c r="X117" i="7"/>
  <c r="X119" i="7"/>
  <c r="X121" i="7"/>
  <c r="X123" i="7"/>
  <c r="X125" i="7"/>
  <c r="X127" i="7"/>
  <c r="X129" i="7"/>
  <c r="X131" i="7"/>
  <c r="X133" i="7"/>
  <c r="X135" i="7"/>
  <c r="X137" i="7"/>
  <c r="X139" i="7"/>
  <c r="X141" i="7"/>
  <c r="X143" i="7"/>
  <c r="X145" i="7"/>
  <c r="X147" i="7"/>
  <c r="X149" i="7"/>
  <c r="X151" i="7"/>
  <c r="X153" i="7"/>
  <c r="X155" i="7"/>
  <c r="X157" i="7"/>
  <c r="X60" i="7"/>
  <c r="X62" i="7"/>
  <c r="X64" i="7"/>
  <c r="Y64" i="7" s="1"/>
  <c r="X72" i="7"/>
  <c r="X80" i="7"/>
  <c r="X88" i="7"/>
  <c r="X92" i="7"/>
  <c r="X96" i="7"/>
  <c r="X100" i="7"/>
  <c r="X104" i="7"/>
  <c r="X108" i="7"/>
  <c r="X112" i="7"/>
  <c r="X116" i="7"/>
  <c r="X120" i="7"/>
  <c r="X124" i="7"/>
  <c r="X128" i="7"/>
  <c r="X132" i="7"/>
  <c r="X136" i="7"/>
  <c r="X140" i="7"/>
  <c r="X144" i="7"/>
  <c r="X148" i="7"/>
  <c r="X152" i="7"/>
  <c r="X156" i="7"/>
  <c r="X61" i="7"/>
  <c r="X65" i="7"/>
  <c r="X68" i="7"/>
  <c r="X76" i="7"/>
  <c r="X84" i="7"/>
  <c r="X90" i="7"/>
  <c r="X94" i="7"/>
  <c r="X102" i="7"/>
  <c r="X106" i="7"/>
  <c r="X110" i="7"/>
  <c r="X114" i="7"/>
  <c r="X122" i="7"/>
  <c r="X134" i="7"/>
  <c r="X150" i="7"/>
  <c r="X66" i="7"/>
  <c r="X74" i="7"/>
  <c r="X82" i="7"/>
  <c r="X59" i="7"/>
  <c r="X98" i="7"/>
  <c r="X118" i="7"/>
  <c r="X126" i="7"/>
  <c r="X130" i="7"/>
  <c r="Y130" i="7" s="1"/>
  <c r="X138" i="7"/>
  <c r="X142" i="7"/>
  <c r="X146" i="7"/>
  <c r="X154" i="7"/>
  <c r="X158" i="7"/>
  <c r="X63" i="7"/>
  <c r="X70" i="7"/>
  <c r="X78" i="7"/>
  <c r="X86" i="7"/>
  <c r="M57" i="7"/>
  <c r="Y84" i="7" l="1"/>
  <c r="Y149" i="7"/>
  <c r="Y133" i="7"/>
  <c r="Y85" i="7"/>
  <c r="Y117" i="7"/>
  <c r="Y127" i="7"/>
  <c r="Y100" i="7"/>
  <c r="Y59" i="7"/>
  <c r="Z59" i="7" s="1"/>
  <c r="AA59" i="7" s="1"/>
  <c r="Y70" i="7"/>
  <c r="Y134" i="7"/>
  <c r="Y90" i="7"/>
  <c r="Y148" i="7"/>
  <c r="Y116" i="7"/>
  <c r="Y119" i="7"/>
  <c r="Y154" i="7"/>
  <c r="Y151" i="7"/>
  <c r="Y98" i="7"/>
  <c r="Y62" i="7"/>
  <c r="Y97" i="7"/>
  <c r="Y61" i="7"/>
  <c r="Y128" i="7"/>
  <c r="Y96" i="7"/>
  <c r="Y109" i="7"/>
  <c r="Y77" i="7"/>
  <c r="Y124" i="7"/>
  <c r="Y92" i="7"/>
  <c r="Y123" i="7"/>
  <c r="Y66" i="7"/>
  <c r="Y105" i="7"/>
  <c r="Y114" i="7"/>
  <c r="Y137" i="7"/>
  <c r="Y86" i="7"/>
  <c r="Y129" i="7"/>
  <c r="Z77" i="14"/>
  <c r="AA77" i="14" s="1"/>
  <c r="Y156" i="7"/>
  <c r="Y142" i="7"/>
  <c r="Y74" i="7"/>
  <c r="Y140" i="7"/>
  <c r="Y131" i="7"/>
  <c r="Y99" i="7"/>
  <c r="Y67" i="7"/>
  <c r="Y132" i="7"/>
  <c r="Y135" i="7"/>
  <c r="Y87" i="7"/>
  <c r="Y158" i="7"/>
  <c r="Y94" i="7"/>
  <c r="Y68" i="7"/>
  <c r="Y152" i="7"/>
  <c r="Y120" i="7"/>
  <c r="Y88" i="7"/>
  <c r="Y121" i="7"/>
  <c r="Y113" i="7"/>
  <c r="Y81" i="7"/>
  <c r="I18" i="7"/>
  <c r="H18" i="7"/>
  <c r="Y126" i="7"/>
  <c r="Y157" i="7"/>
  <c r="Y63" i="7"/>
  <c r="Y102" i="7"/>
  <c r="Y108" i="7"/>
  <c r="Y147" i="7"/>
  <c r="Y139" i="7"/>
  <c r="Y91" i="7"/>
  <c r="Y79" i="7"/>
  <c r="Y141" i="7"/>
  <c r="Y112" i="7"/>
  <c r="Y82" i="7"/>
  <c r="Y73" i="7"/>
  <c r="Y65" i="7"/>
  <c r="Y101" i="7"/>
  <c r="Y69" i="7"/>
  <c r="Y118" i="7"/>
  <c r="Y122" i="7"/>
  <c r="Y76" i="7"/>
  <c r="Y155" i="7"/>
  <c r="Y115" i="7"/>
  <c r="Y107" i="7"/>
  <c r="Y83" i="7"/>
  <c r="Y75" i="7"/>
  <c r="Y93" i="7"/>
  <c r="Y72" i="7"/>
  <c r="Y138" i="7"/>
  <c r="Y136" i="7"/>
  <c r="Y104" i="7"/>
  <c r="Y153" i="7"/>
  <c r="Y145" i="7"/>
  <c r="Y78" i="7"/>
  <c r="Y150" i="7"/>
  <c r="Y110" i="7"/>
  <c r="Y80" i="7"/>
  <c r="Y60" i="7"/>
  <c r="Y143" i="7"/>
  <c r="Y103" i="7"/>
  <c r="Y95" i="7"/>
  <c r="Y71" i="7"/>
  <c r="Y146" i="7"/>
  <c r="Y106" i="7"/>
  <c r="Y144" i="7"/>
  <c r="Y125" i="7"/>
  <c r="Z60" i="7" l="1"/>
  <c r="AA60" i="7" s="1"/>
  <c r="O56" i="7"/>
  <c r="O57" i="7" s="1"/>
  <c r="Z78" i="14"/>
  <c r="AA78" i="14" s="1"/>
  <c r="Z61" i="7" l="1"/>
  <c r="AA61" i="7" s="1"/>
  <c r="Z79" i="14"/>
  <c r="AA79" i="14" s="1"/>
  <c r="Z62" i="7" l="1"/>
  <c r="AA62" i="7" s="1"/>
  <c r="Z80" i="14"/>
  <c r="AA80" i="14" s="1"/>
  <c r="Z63" i="7" l="1"/>
  <c r="AA63" i="7" s="1"/>
  <c r="Z81" i="14"/>
  <c r="AA81" i="14" s="1"/>
  <c r="Z64" i="7" l="1"/>
  <c r="AA64" i="7" s="1"/>
  <c r="Z82" i="14"/>
  <c r="AA82" i="14" s="1"/>
  <c r="Z65" i="7" l="1"/>
  <c r="AA65" i="7" s="1"/>
  <c r="Z83" i="14"/>
  <c r="AA83" i="14" s="1"/>
  <c r="Z66" i="7" l="1"/>
  <c r="AA66" i="7" s="1"/>
  <c r="Z84" i="14"/>
  <c r="AA84" i="14" s="1"/>
  <c r="Z67" i="7" l="1"/>
  <c r="AA67" i="7" s="1"/>
  <c r="Z85" i="14"/>
  <c r="AA85" i="14" s="1"/>
  <c r="Z68" i="7" l="1"/>
  <c r="AA68" i="7" s="1"/>
  <c r="Z86" i="14"/>
  <c r="AA86" i="14" s="1"/>
  <c r="Z69" i="7" l="1"/>
  <c r="AA69" i="7" s="1"/>
  <c r="Z87" i="14"/>
  <c r="AA87" i="14" s="1"/>
  <c r="Z70" i="7" l="1"/>
  <c r="AA70" i="7" s="1"/>
  <c r="Z88" i="14"/>
  <c r="AA88" i="14" s="1"/>
  <c r="Z71" i="7" l="1"/>
  <c r="AA71" i="7" s="1"/>
  <c r="Z89" i="14"/>
  <c r="AA89" i="14" s="1"/>
  <c r="Z72" i="7" l="1"/>
  <c r="AA72" i="7" s="1"/>
  <c r="Z90" i="14"/>
  <c r="AA90" i="14" s="1"/>
  <c r="Z73" i="7" l="1"/>
  <c r="AA73" i="7" s="1"/>
  <c r="Z91" i="14"/>
  <c r="AA91" i="14" s="1"/>
  <c r="Z74" i="7" l="1"/>
  <c r="AA74" i="7" s="1"/>
  <c r="Z92" i="14"/>
  <c r="AA92" i="14" s="1"/>
  <c r="Z75" i="7" l="1"/>
  <c r="AA75" i="7" s="1"/>
  <c r="Z93" i="14"/>
  <c r="AA93" i="14" s="1"/>
  <c r="Z76" i="7" l="1"/>
  <c r="AA76" i="7" s="1"/>
  <c r="Z94" i="14"/>
  <c r="AA94" i="14" s="1"/>
  <c r="Z77" i="7" l="1"/>
  <c r="AA77" i="7" s="1"/>
  <c r="Z95" i="14"/>
  <c r="AA95" i="14" s="1"/>
  <c r="Z78" i="7" l="1"/>
  <c r="AA78" i="7" s="1"/>
  <c r="Z96" i="14"/>
  <c r="AA96" i="14" s="1"/>
  <c r="Z79" i="7" l="1"/>
  <c r="AA79" i="7" s="1"/>
  <c r="Z97" i="14"/>
  <c r="AA97" i="14" s="1"/>
  <c r="Z80" i="7" l="1"/>
  <c r="AA80" i="7" s="1"/>
  <c r="Z98" i="14"/>
  <c r="AA98" i="14" s="1"/>
  <c r="Z81" i="7" l="1"/>
  <c r="AA81" i="7" s="1"/>
  <c r="Z99" i="14"/>
  <c r="AA99" i="14" s="1"/>
  <c r="Z82" i="7" l="1"/>
  <c r="AA82" i="7" s="1"/>
  <c r="Z100" i="14"/>
  <c r="AA100" i="14" s="1"/>
  <c r="Z83" i="7" l="1"/>
  <c r="AA83" i="7" s="1"/>
  <c r="Z101" i="14"/>
  <c r="AA101" i="14" s="1"/>
  <c r="Z84" i="7" l="1"/>
  <c r="AA84" i="7" s="1"/>
  <c r="Z102" i="14"/>
  <c r="AA102" i="14" s="1"/>
  <c r="Z85" i="7" l="1"/>
  <c r="AA85" i="7" s="1"/>
  <c r="Z103" i="14"/>
  <c r="AA103" i="14" s="1"/>
  <c r="Z86" i="7" l="1"/>
  <c r="AA86" i="7" s="1"/>
  <c r="Z104" i="14"/>
  <c r="AA104" i="14" s="1"/>
  <c r="Z87" i="7" l="1"/>
  <c r="AA87" i="7" s="1"/>
  <c r="Z105" i="14"/>
  <c r="AA105" i="14" s="1"/>
  <c r="Z88" i="7" l="1"/>
  <c r="AA88" i="7" s="1"/>
  <c r="Z106" i="14"/>
  <c r="AA106" i="14" s="1"/>
  <c r="Z89" i="7" l="1"/>
  <c r="AA89" i="7" s="1"/>
  <c r="Z107" i="14"/>
  <c r="AA107" i="14" s="1"/>
  <c r="Z90" i="7" l="1"/>
  <c r="AA90" i="7" s="1"/>
  <c r="Z108" i="14"/>
  <c r="AA108" i="14" s="1"/>
  <c r="Z91" i="7" l="1"/>
  <c r="AA91" i="7" s="1"/>
  <c r="Z109" i="14"/>
  <c r="AA109" i="14" s="1"/>
  <c r="Z92" i="7" l="1"/>
  <c r="AA92" i="7" s="1"/>
  <c r="Z110" i="14"/>
  <c r="AA110" i="14" s="1"/>
  <c r="Z93" i="7" l="1"/>
  <c r="AA93" i="7" s="1"/>
  <c r="Z111" i="14"/>
  <c r="AA111" i="14" s="1"/>
  <c r="Z94" i="7" l="1"/>
  <c r="AA94" i="7" s="1"/>
  <c r="Z112" i="14"/>
  <c r="AA112" i="14" s="1"/>
  <c r="Z95" i="7" l="1"/>
  <c r="AA95" i="7" s="1"/>
  <c r="Z113" i="14"/>
  <c r="AA113" i="14" s="1"/>
  <c r="Z96" i="7" l="1"/>
  <c r="AA96" i="7" s="1"/>
  <c r="Z114" i="14"/>
  <c r="AA114" i="14" s="1"/>
  <c r="Z97" i="7" l="1"/>
  <c r="AA97" i="7" s="1"/>
  <c r="Z115" i="14"/>
  <c r="AA115" i="14" s="1"/>
  <c r="Z98" i="7" l="1"/>
  <c r="AA98" i="7" s="1"/>
  <c r="Z116" i="14"/>
  <c r="AA116" i="14" s="1"/>
  <c r="Z99" i="7" l="1"/>
  <c r="AA99" i="7" s="1"/>
  <c r="Z117" i="14"/>
  <c r="AA117" i="14" s="1"/>
  <c r="Z100" i="7" l="1"/>
  <c r="AA100" i="7" s="1"/>
  <c r="Z118" i="14"/>
  <c r="AA118" i="14" s="1"/>
  <c r="Z101" i="7" l="1"/>
  <c r="AA101" i="7" s="1"/>
  <c r="Z119" i="14"/>
  <c r="AA119" i="14" s="1"/>
  <c r="Z102" i="7" l="1"/>
  <c r="AA102" i="7" s="1"/>
  <c r="Z120" i="14"/>
  <c r="AA120" i="14" s="1"/>
  <c r="Z103" i="7" l="1"/>
  <c r="AA103" i="7" s="1"/>
  <c r="Z121" i="14"/>
  <c r="AA121" i="14" s="1"/>
  <c r="Z104" i="7" l="1"/>
  <c r="AA104" i="7" s="1"/>
  <c r="Z122" i="14"/>
  <c r="AA122" i="14" s="1"/>
  <c r="Z105" i="7" l="1"/>
  <c r="AA105" i="7" s="1"/>
  <c r="Z123" i="14"/>
  <c r="AA123" i="14" s="1"/>
  <c r="Z106" i="7" l="1"/>
  <c r="AA106" i="7" s="1"/>
  <c r="Z124" i="14"/>
  <c r="AA124" i="14" s="1"/>
  <c r="Z107" i="7" l="1"/>
  <c r="AA107" i="7" s="1"/>
  <c r="Z125" i="14"/>
  <c r="AA125" i="14" s="1"/>
  <c r="Z108" i="7" l="1"/>
  <c r="AA108" i="7" s="1"/>
  <c r="Z126" i="14"/>
  <c r="AA126" i="14" s="1"/>
  <c r="Z109" i="7" l="1"/>
  <c r="AA109" i="7" s="1"/>
  <c r="Z127" i="14"/>
  <c r="AA127" i="14" s="1"/>
  <c r="Z110" i="7" l="1"/>
  <c r="AA110" i="7" s="1"/>
  <c r="Z128" i="14"/>
  <c r="AA128" i="14" s="1"/>
  <c r="Z111" i="7" l="1"/>
  <c r="AA111" i="7" s="1"/>
  <c r="Z129" i="14"/>
  <c r="AA129" i="14" s="1"/>
  <c r="Z112" i="7" l="1"/>
  <c r="AA112" i="7" s="1"/>
  <c r="Z130" i="14"/>
  <c r="AA130" i="14" s="1"/>
  <c r="Z113" i="7" l="1"/>
  <c r="AA113" i="7" s="1"/>
  <c r="Z131" i="14"/>
  <c r="AA131" i="14" s="1"/>
  <c r="Z114" i="7" l="1"/>
  <c r="AA114" i="7" s="1"/>
  <c r="Z132" i="14"/>
  <c r="AA132" i="14" s="1"/>
  <c r="Z115" i="7" l="1"/>
  <c r="AA115" i="7" s="1"/>
  <c r="Z133" i="14"/>
  <c r="AA133" i="14" s="1"/>
  <c r="Z116" i="7" l="1"/>
  <c r="AA116" i="7" s="1"/>
  <c r="Z134" i="14"/>
  <c r="AA134" i="14" s="1"/>
  <c r="Z117" i="7" l="1"/>
  <c r="AA117" i="7" s="1"/>
  <c r="Z135" i="14"/>
  <c r="AA135" i="14" s="1"/>
  <c r="Z118" i="7" l="1"/>
  <c r="AA118" i="7" s="1"/>
  <c r="Z136" i="14"/>
  <c r="AA136" i="14" s="1"/>
  <c r="Z119" i="7" l="1"/>
  <c r="AA119" i="7" s="1"/>
  <c r="Z137" i="14"/>
  <c r="AA137" i="14" s="1"/>
  <c r="Z120" i="7" l="1"/>
  <c r="AA120" i="7" s="1"/>
  <c r="Z138" i="14"/>
  <c r="AA138" i="14" s="1"/>
  <c r="Z121" i="7" l="1"/>
  <c r="AA121" i="7" s="1"/>
  <c r="Z139" i="14"/>
  <c r="AA139" i="14" s="1"/>
  <c r="Z122" i="7" l="1"/>
  <c r="AA122" i="7" s="1"/>
  <c r="Z140" i="14"/>
  <c r="AA140" i="14" s="1"/>
  <c r="Z123" i="7" l="1"/>
  <c r="AA123" i="7" s="1"/>
  <c r="Z141" i="14"/>
  <c r="AA141" i="14" s="1"/>
  <c r="Z124" i="7" l="1"/>
  <c r="AA124" i="7" s="1"/>
  <c r="Z142" i="14"/>
  <c r="AA142" i="14" s="1"/>
  <c r="Z125" i="7" l="1"/>
  <c r="AA125" i="7" s="1"/>
  <c r="Z143" i="14"/>
  <c r="AA143" i="14" s="1"/>
  <c r="Z126" i="7" l="1"/>
  <c r="AA126" i="7" s="1"/>
  <c r="Z144" i="14"/>
  <c r="AA144" i="14" s="1"/>
  <c r="Z127" i="7" l="1"/>
  <c r="AA127" i="7" s="1"/>
  <c r="Z145" i="14"/>
  <c r="AA145" i="14" s="1"/>
  <c r="Z128" i="7" l="1"/>
  <c r="AA128" i="7" s="1"/>
  <c r="Z146" i="14"/>
  <c r="AA146" i="14" s="1"/>
  <c r="Z129" i="7" l="1"/>
  <c r="AA129" i="7" s="1"/>
  <c r="Z147" i="14"/>
  <c r="AA147" i="14" s="1"/>
  <c r="Z130" i="7" l="1"/>
  <c r="AA130" i="7" s="1"/>
  <c r="Z148" i="14"/>
  <c r="AA148" i="14" s="1"/>
  <c r="Z131" i="7" l="1"/>
  <c r="AA131" i="7" s="1"/>
  <c r="Z149" i="14"/>
  <c r="AA149" i="14" s="1"/>
  <c r="Z132" i="7" l="1"/>
  <c r="AA132" i="7" s="1"/>
  <c r="Z150" i="14"/>
  <c r="AA150" i="14" s="1"/>
  <c r="Z133" i="7" l="1"/>
  <c r="AA133" i="7" s="1"/>
  <c r="Z151" i="14"/>
  <c r="AA151" i="14" s="1"/>
  <c r="Z134" i="7" l="1"/>
  <c r="AA134" i="7" s="1"/>
  <c r="Z152" i="14"/>
  <c r="AA152" i="14" s="1"/>
  <c r="Z135" i="7" l="1"/>
  <c r="AA135" i="7" s="1"/>
  <c r="Z136" i="7"/>
  <c r="AA136" i="7" s="1"/>
  <c r="Z153" i="14"/>
  <c r="AA153" i="14" s="1"/>
  <c r="Z137" i="7" l="1"/>
  <c r="AA137" i="7" s="1"/>
  <c r="Z154" i="14"/>
  <c r="AA154" i="14" s="1"/>
  <c r="Z138" i="7" l="1"/>
  <c r="AA138" i="7" s="1"/>
  <c r="Z155" i="14"/>
  <c r="AA155" i="14" s="1"/>
  <c r="Z139" i="7" l="1"/>
  <c r="AA139" i="7" s="1"/>
  <c r="Z156" i="14"/>
  <c r="AA156" i="14" s="1"/>
  <c r="Z140" i="7" l="1"/>
  <c r="AA140" i="7" s="1"/>
  <c r="Z157" i="14"/>
  <c r="AA157" i="14" s="1"/>
  <c r="Z141" i="7" l="1"/>
  <c r="AA141" i="7" s="1"/>
  <c r="Z158" i="14"/>
  <c r="AA158" i="14" s="1"/>
  <c r="J16" i="14" s="1"/>
  <c r="J18" i="14" s="1"/>
  <c r="Z142" i="7" l="1"/>
  <c r="AA142" i="7" s="1"/>
  <c r="Z143" i="7" l="1"/>
  <c r="AA143" i="7" s="1"/>
  <c r="Z144" i="7" l="1"/>
  <c r="AA144" i="7" s="1"/>
  <c r="Z145" i="7" l="1"/>
  <c r="AA145" i="7" s="1"/>
  <c r="Z146" i="7" l="1"/>
  <c r="AA146" i="7" s="1"/>
  <c r="Z147" i="7" l="1"/>
  <c r="AA147" i="7" s="1"/>
  <c r="Z148" i="7" l="1"/>
  <c r="AA148" i="7" s="1"/>
  <c r="Z149" i="7" l="1"/>
  <c r="AA149" i="7" s="1"/>
  <c r="Z150" i="7" l="1"/>
  <c r="AA150" i="7" s="1"/>
  <c r="Z151" i="7" l="1"/>
  <c r="AA151" i="7" s="1"/>
  <c r="Z152" i="7" l="1"/>
  <c r="AA152" i="7" s="1"/>
  <c r="Z153" i="7" l="1"/>
  <c r="AA153" i="7" s="1"/>
  <c r="Z154" i="7" l="1"/>
  <c r="AA154" i="7" s="1"/>
  <c r="Z155" i="7" l="1"/>
  <c r="AA155" i="7" s="1"/>
  <c r="Z156" i="7" l="1"/>
  <c r="AA156" i="7" s="1"/>
  <c r="Z157" i="7" l="1"/>
  <c r="AA157" i="7" s="1"/>
  <c r="Z158" i="7" l="1"/>
  <c r="AA158" i="7" s="1"/>
  <c r="J16" i="7" l="1"/>
  <c r="J18" i="7" s="1"/>
</calcChain>
</file>

<file path=xl/sharedStrings.xml><?xml version="1.0" encoding="utf-8"?>
<sst xmlns="http://schemas.openxmlformats.org/spreadsheetml/2006/main" count="1805" uniqueCount="563">
  <si>
    <t>Albany-Schenectady-Troy, NY</t>
  </si>
  <si>
    <t>Albany County, New York</t>
  </si>
  <si>
    <t>Rensselaer County, New York</t>
  </si>
  <si>
    <t>Saratoga County, New York</t>
  </si>
  <si>
    <t>Schenectady County, New York</t>
  </si>
  <si>
    <t>Schoharie County, New York</t>
  </si>
  <si>
    <t>Binghamton, NY</t>
  </si>
  <si>
    <t>Broome County, New York</t>
  </si>
  <si>
    <t>Tioga County, New York</t>
  </si>
  <si>
    <t>Erie County, New York</t>
  </si>
  <si>
    <t>Niagara County, New York</t>
  </si>
  <si>
    <t>Dutchess County, New York</t>
  </si>
  <si>
    <t>Putnam County, New York</t>
  </si>
  <si>
    <t>Elmira, NY</t>
  </si>
  <si>
    <t>Chemung County, New York</t>
  </si>
  <si>
    <t>Glens Falls, NY</t>
  </si>
  <si>
    <t>Warren County, New York</t>
  </si>
  <si>
    <t>Washington County, New York</t>
  </si>
  <si>
    <t>Ithaca, NY</t>
  </si>
  <si>
    <t>Tompkins County, New York</t>
  </si>
  <si>
    <t>Kingston, NY</t>
  </si>
  <si>
    <t>Ulster County, New York</t>
  </si>
  <si>
    <t>Nassau County-Suffolk County, NY</t>
  </si>
  <si>
    <t>Nassau County, New York</t>
  </si>
  <si>
    <t>Suffolk County, New York</t>
  </si>
  <si>
    <t>New York-Jersey City-White Plains, NY-NJ</t>
  </si>
  <si>
    <t>Bronx County, New York</t>
  </si>
  <si>
    <t>Kings County, New York</t>
  </si>
  <si>
    <t>New York County, New York</t>
  </si>
  <si>
    <t>Orange County, New York</t>
  </si>
  <si>
    <t>Queens County, New York</t>
  </si>
  <si>
    <t>Richmond County, New York</t>
  </si>
  <si>
    <t>Rockland County, New York</t>
  </si>
  <si>
    <t>Westchester County, New York</t>
  </si>
  <si>
    <t>Rochester, NY</t>
  </si>
  <si>
    <t>Livingston County, New York</t>
  </si>
  <si>
    <t>Monroe County, New York</t>
  </si>
  <si>
    <t>Ontario County, New York</t>
  </si>
  <si>
    <t>Orleans County, New York</t>
  </si>
  <si>
    <t>Wayne County, New York</t>
  </si>
  <si>
    <t>Yates County, New York</t>
  </si>
  <si>
    <t>Syracuse, NY</t>
  </si>
  <si>
    <t>Madison County, New York</t>
  </si>
  <si>
    <t>Onondaga County, New York</t>
  </si>
  <si>
    <t>Oswego County, New York</t>
  </si>
  <si>
    <t>Utica-Rome, NY</t>
  </si>
  <si>
    <t>Herkimer County, New York</t>
  </si>
  <si>
    <t>Oneida County, New York</t>
  </si>
  <si>
    <t>Jefferson County, New York</t>
  </si>
  <si>
    <t>PDPM group</t>
  </si>
  <si>
    <t>PT CMI</t>
  </si>
  <si>
    <t>PT rate</t>
  </si>
  <si>
    <t>OT CMI</t>
  </si>
  <si>
    <t>OT rate</t>
  </si>
  <si>
    <t>SLP CMI</t>
  </si>
  <si>
    <t>SLP rate</t>
  </si>
  <si>
    <t>Nursing CMG</t>
  </si>
  <si>
    <t>Nursing rate</t>
  </si>
  <si>
    <t>NTA CMI</t>
  </si>
  <si>
    <t>NTA rate</t>
  </si>
  <si>
    <t>A</t>
  </si>
  <si>
    <t>ES3</t>
  </si>
  <si>
    <t>B</t>
  </si>
  <si>
    <t>ES2</t>
  </si>
  <si>
    <t>C</t>
  </si>
  <si>
    <t>ES1</t>
  </si>
  <si>
    <t>D</t>
  </si>
  <si>
    <t>HDE2</t>
  </si>
  <si>
    <t>E</t>
  </si>
  <si>
    <t>HDE1</t>
  </si>
  <si>
    <t>F</t>
  </si>
  <si>
    <t>HBC2</t>
  </si>
  <si>
    <t>G</t>
  </si>
  <si>
    <t>HBC1</t>
  </si>
  <si>
    <t>H</t>
  </si>
  <si>
    <t>LDE2</t>
  </si>
  <si>
    <t>I</t>
  </si>
  <si>
    <t>LDE1</t>
  </si>
  <si>
    <t>J</t>
  </si>
  <si>
    <t>LBC2</t>
  </si>
  <si>
    <t>K</t>
  </si>
  <si>
    <t>LBC1</t>
  </si>
  <si>
    <t>L</t>
  </si>
  <si>
    <t>CDE2</t>
  </si>
  <si>
    <t>M</t>
  </si>
  <si>
    <t>CDE1</t>
  </si>
  <si>
    <t>N</t>
  </si>
  <si>
    <t>CBC2</t>
  </si>
  <si>
    <t>O</t>
  </si>
  <si>
    <t>CA2</t>
  </si>
  <si>
    <t>P</t>
  </si>
  <si>
    <t>CBC1</t>
  </si>
  <si>
    <t>Q</t>
  </si>
  <si>
    <t>CA1</t>
  </si>
  <si>
    <t>R</t>
  </si>
  <si>
    <t>BAB2</t>
  </si>
  <si>
    <t>S</t>
  </si>
  <si>
    <t>BAB1</t>
  </si>
  <si>
    <t>T</t>
  </si>
  <si>
    <t>PDE2</t>
  </si>
  <si>
    <t>U</t>
  </si>
  <si>
    <t>PDE1</t>
  </si>
  <si>
    <t>V</t>
  </si>
  <si>
    <t>PBC2</t>
  </si>
  <si>
    <t>W</t>
  </si>
  <si>
    <t>PA2</t>
  </si>
  <si>
    <t>X</t>
  </si>
  <si>
    <t>PBC1</t>
  </si>
  <si>
    <t>Y</t>
  </si>
  <si>
    <t>PA1</t>
  </si>
  <si>
    <t>BUFFALO</t>
  </si>
  <si>
    <t>DUTCHESS</t>
  </si>
  <si>
    <t>ELMIRA</t>
  </si>
  <si>
    <t>GLENS FALLS</t>
  </si>
  <si>
    <t>ITHACA</t>
  </si>
  <si>
    <t>KINGSTON</t>
  </si>
  <si>
    <t>SUFFOLK</t>
  </si>
  <si>
    <t>ROCHESTER</t>
  </si>
  <si>
    <t>SYRACUSE</t>
  </si>
  <si>
    <t>UTICA</t>
  </si>
  <si>
    <t>WATERTOWN</t>
  </si>
  <si>
    <t>NON-URBAN</t>
  </si>
  <si>
    <t>ALBANY</t>
  </si>
  <si>
    <t>BINGHAMTON</t>
  </si>
  <si>
    <t>2018-19</t>
  </si>
  <si>
    <t>2019-20</t>
  </si>
  <si>
    <t>change</t>
  </si>
  <si>
    <t>TA</t>
  </si>
  <si>
    <t>TB</t>
  </si>
  <si>
    <t>TC</t>
  </si>
  <si>
    <t>TD</t>
  </si>
  <si>
    <t>TE</t>
  </si>
  <si>
    <t>TF</t>
  </si>
  <si>
    <t>TG</t>
  </si>
  <si>
    <t>TH</t>
  </si>
  <si>
    <t>TI</t>
  </si>
  <si>
    <t>TJ</t>
  </si>
  <si>
    <t>TK</t>
  </si>
  <si>
    <t>TL</t>
  </si>
  <si>
    <t>TM</t>
  </si>
  <si>
    <t>TN</t>
  </si>
  <si>
    <t>TO</t>
  </si>
  <si>
    <t>TP</t>
  </si>
  <si>
    <t>SA</t>
  </si>
  <si>
    <t>SB</t>
  </si>
  <si>
    <t>SC</t>
  </si>
  <si>
    <t>SD</t>
  </si>
  <si>
    <t>SE</t>
  </si>
  <si>
    <t>SF</t>
  </si>
  <si>
    <t>SG</t>
  </si>
  <si>
    <t>SH</t>
  </si>
  <si>
    <t>SI</t>
  </si>
  <si>
    <t>SJ</t>
  </si>
  <si>
    <t>SK</t>
  </si>
  <si>
    <t>SL</t>
  </si>
  <si>
    <t>NA</t>
  </si>
  <si>
    <t>NB</t>
  </si>
  <si>
    <t>NC</t>
  </si>
  <si>
    <t>ND</t>
  </si>
  <si>
    <t>NE</t>
  </si>
  <si>
    <t>NF</t>
  </si>
  <si>
    <t>NTA</t>
  </si>
  <si>
    <t>PT/OT</t>
  </si>
  <si>
    <t>VPD DAY</t>
  </si>
  <si>
    <t>BASE RATE</t>
  </si>
  <si>
    <t>PT</t>
  </si>
  <si>
    <t>OT</t>
  </si>
  <si>
    <t>Nursing</t>
  </si>
  <si>
    <t>Non-case-mix</t>
  </si>
  <si>
    <t>CMI &amp; Wage Index Adjusted</t>
  </si>
  <si>
    <t>TOTAL DAILY RATE BEFORE VARIABLE ADJUSTMENT</t>
  </si>
  <si>
    <t>Day of Stay</t>
  </si>
  <si>
    <t>1st</t>
  </si>
  <si>
    <t>2nd</t>
  </si>
  <si>
    <t>3rd</t>
  </si>
  <si>
    <t>4th</t>
  </si>
  <si>
    <t>5th</t>
  </si>
  <si>
    <t>6th</t>
  </si>
  <si>
    <t>7th</t>
  </si>
  <si>
    <t>8th</t>
  </si>
  <si>
    <t>9th</t>
  </si>
  <si>
    <t>10th</t>
  </si>
  <si>
    <t>11th</t>
  </si>
  <si>
    <t>12th</t>
  </si>
  <si>
    <t>13th</t>
  </si>
  <si>
    <t>14th</t>
  </si>
  <si>
    <t>15th</t>
  </si>
  <si>
    <t>16th</t>
  </si>
  <si>
    <t>17th</t>
  </si>
  <si>
    <t>18th</t>
  </si>
  <si>
    <t>19th</t>
  </si>
  <si>
    <t>20th</t>
  </si>
  <si>
    <t>21st</t>
  </si>
  <si>
    <t>22nd</t>
  </si>
  <si>
    <t>23rd</t>
  </si>
  <si>
    <t>24th</t>
  </si>
  <si>
    <t>25th</t>
  </si>
  <si>
    <t>26th</t>
  </si>
  <si>
    <t>27th</t>
  </si>
  <si>
    <t>28th</t>
  </si>
  <si>
    <t>29th</t>
  </si>
  <si>
    <t>30th</t>
  </si>
  <si>
    <t>31st</t>
  </si>
  <si>
    <t>32nd</t>
  </si>
  <si>
    <t>33rd</t>
  </si>
  <si>
    <t>34th</t>
  </si>
  <si>
    <t>35th</t>
  </si>
  <si>
    <t>36th</t>
  </si>
  <si>
    <t>37th</t>
  </si>
  <si>
    <t>38th</t>
  </si>
  <si>
    <t>39th</t>
  </si>
  <si>
    <t>40th</t>
  </si>
  <si>
    <t>41st</t>
  </si>
  <si>
    <t>42nd</t>
  </si>
  <si>
    <t>43rd</t>
  </si>
  <si>
    <t>44th</t>
  </si>
  <si>
    <t>45th</t>
  </si>
  <si>
    <t>46th</t>
  </si>
  <si>
    <t>47th</t>
  </si>
  <si>
    <t>48th</t>
  </si>
  <si>
    <t>49th</t>
  </si>
  <si>
    <t>50th</t>
  </si>
  <si>
    <t>51st</t>
  </si>
  <si>
    <t>52nd</t>
  </si>
  <si>
    <t>53rd</t>
  </si>
  <si>
    <t>54th</t>
  </si>
  <si>
    <t>55th</t>
  </si>
  <si>
    <t>56th</t>
  </si>
  <si>
    <t>57th</t>
  </si>
  <si>
    <t>58th</t>
  </si>
  <si>
    <t>59th</t>
  </si>
  <si>
    <t>60th</t>
  </si>
  <si>
    <t>61st</t>
  </si>
  <si>
    <t>62nd</t>
  </si>
  <si>
    <t>63rd</t>
  </si>
  <si>
    <t>64th</t>
  </si>
  <si>
    <t>65th</t>
  </si>
  <si>
    <t>66th</t>
  </si>
  <si>
    <t>67th</t>
  </si>
  <si>
    <t>68th</t>
  </si>
  <si>
    <t>69th</t>
  </si>
  <si>
    <t>70th</t>
  </si>
  <si>
    <t>71st</t>
  </si>
  <si>
    <t>72nd</t>
  </si>
  <si>
    <t>73rd</t>
  </si>
  <si>
    <t>74th</t>
  </si>
  <si>
    <t>75th</t>
  </si>
  <si>
    <t>76th</t>
  </si>
  <si>
    <t>77th</t>
  </si>
  <si>
    <t>78th</t>
  </si>
  <si>
    <t>79th</t>
  </si>
  <si>
    <t>80th</t>
  </si>
  <si>
    <t>81st</t>
  </si>
  <si>
    <t>82nd</t>
  </si>
  <si>
    <t>83rd</t>
  </si>
  <si>
    <t>84th</t>
  </si>
  <si>
    <t>85th</t>
  </si>
  <si>
    <t>86th</t>
  </si>
  <si>
    <t>87th</t>
  </si>
  <si>
    <t>88th</t>
  </si>
  <si>
    <t>89th</t>
  </si>
  <si>
    <t>90th</t>
  </si>
  <si>
    <t>91st</t>
  </si>
  <si>
    <t>92nd</t>
  </si>
  <si>
    <t>93rd</t>
  </si>
  <si>
    <t>94th</t>
  </si>
  <si>
    <t>95th</t>
  </si>
  <si>
    <t>96th</t>
  </si>
  <si>
    <t>97th</t>
  </si>
  <si>
    <t>98th</t>
  </si>
  <si>
    <t>99th</t>
  </si>
  <si>
    <t>100th</t>
  </si>
  <si>
    <t>TOTAL DAILY RATE WITH VARIABLE ADJUSTMENT</t>
  </si>
  <si>
    <t>PT-OT</t>
  </si>
  <si>
    <t>RATE</t>
  </si>
  <si>
    <t>HCPC CODE</t>
  </si>
  <si>
    <t xml:space="preserve">CMI Adjusted Component  </t>
  </si>
  <si>
    <t>SpT</t>
  </si>
  <si>
    <t>Non-Case mix</t>
  </si>
  <si>
    <t>High</t>
  </si>
  <si>
    <t>Low</t>
  </si>
  <si>
    <t>RANGE</t>
  </si>
  <si>
    <t>MIDPOINT</t>
  </si>
  <si>
    <t>mid</t>
  </si>
  <si>
    <t xml:space="preserve">hi </t>
  </si>
  <si>
    <t>low</t>
  </si>
  <si>
    <t>PT/OT CMG</t>
  </si>
  <si>
    <t>SLP CMG</t>
  </si>
  <si>
    <t>NTA CMG</t>
  </si>
  <si>
    <t>County Name</t>
  </si>
  <si>
    <t>CBSA Name</t>
  </si>
  <si>
    <t>Urban/ Rural</t>
  </si>
  <si>
    <t>Urban</t>
  </si>
  <si>
    <t>Allegany County, New York</t>
  </si>
  <si>
    <t>Non-Urban New York State</t>
  </si>
  <si>
    <t>Rural</t>
  </si>
  <si>
    <t>Cattaraugus County, New York</t>
  </si>
  <si>
    <t>Cayuga County, New York</t>
  </si>
  <si>
    <t>Chautauqua County, New York</t>
  </si>
  <si>
    <t>Chenango County, New York</t>
  </si>
  <si>
    <t>Clinton County, New York</t>
  </si>
  <si>
    <t>Columbia County, New York</t>
  </si>
  <si>
    <t>Cortland County, New York</t>
  </si>
  <si>
    <t>Delaware County, New York</t>
  </si>
  <si>
    <t>Essex County, New York</t>
  </si>
  <si>
    <t>Franklin County, New York</t>
  </si>
  <si>
    <t>Fulton County, New York</t>
  </si>
  <si>
    <t>Genesee County, New York</t>
  </si>
  <si>
    <t>Greene County, New York</t>
  </si>
  <si>
    <t>Hamilton County, New York</t>
  </si>
  <si>
    <t>Watertown-Fort Drum, NY (Jefferson)</t>
  </si>
  <si>
    <t>Lewis County, New York</t>
  </si>
  <si>
    <t>Montgomery County, New York</t>
  </si>
  <si>
    <t>Otsego County, New York</t>
  </si>
  <si>
    <t>Schuyler County, New York</t>
  </si>
  <si>
    <t>Seneca County, New York</t>
  </si>
  <si>
    <t>St. Lawrence County, New York</t>
  </si>
  <si>
    <t>Steuben County, New York</t>
  </si>
  <si>
    <t>Sullivan County, New York</t>
  </si>
  <si>
    <t>Wyoming County, New York</t>
  </si>
  <si>
    <t>Albany</t>
  </si>
  <si>
    <t>Rensselaer</t>
  </si>
  <si>
    <t>Saratoga</t>
  </si>
  <si>
    <t>Schenectady</t>
  </si>
  <si>
    <t>Schoharie</t>
  </si>
  <si>
    <t>Broome</t>
  </si>
  <si>
    <t>Tioga</t>
  </si>
  <si>
    <t>Erie</t>
  </si>
  <si>
    <t>Niagara</t>
  </si>
  <si>
    <t>Dutchess</t>
  </si>
  <si>
    <t>Putnam</t>
  </si>
  <si>
    <t>Chemung</t>
  </si>
  <si>
    <t>Warren</t>
  </si>
  <si>
    <t>Washington</t>
  </si>
  <si>
    <t>Tompkins</t>
  </si>
  <si>
    <t>Ulster</t>
  </si>
  <si>
    <t>Nassau</t>
  </si>
  <si>
    <t>Suffolk</t>
  </si>
  <si>
    <t>Bronx</t>
  </si>
  <si>
    <t>Kings</t>
  </si>
  <si>
    <t>New York</t>
  </si>
  <si>
    <t>Orange</t>
  </si>
  <si>
    <t>Queens</t>
  </si>
  <si>
    <t>Richmond</t>
  </si>
  <si>
    <t>Rockland</t>
  </si>
  <si>
    <t>Westchester</t>
  </si>
  <si>
    <t>Livingston</t>
  </si>
  <si>
    <t>Monroe</t>
  </si>
  <si>
    <t>Ontario</t>
  </si>
  <si>
    <t>Orleans</t>
  </si>
  <si>
    <t>Wayne</t>
  </si>
  <si>
    <t>Yates</t>
  </si>
  <si>
    <t>Madison</t>
  </si>
  <si>
    <t>Onondaga</t>
  </si>
  <si>
    <t>Oswego</t>
  </si>
  <si>
    <t>Herkimer</t>
  </si>
  <si>
    <t>Oneida</t>
  </si>
  <si>
    <t>Jefferson</t>
  </si>
  <si>
    <t>Region:</t>
  </si>
  <si>
    <t>BASE RATE:</t>
  </si>
  <si>
    <t xml:space="preserve">OT &amp; PT </t>
  </si>
  <si>
    <t>Day 1</t>
  </si>
  <si>
    <t>Day 2</t>
  </si>
  <si>
    <t>Day 3</t>
  </si>
  <si>
    <t>Days 8-14</t>
  </si>
  <si>
    <t>Days 15-20</t>
  </si>
  <si>
    <t>Days 21-27</t>
  </si>
  <si>
    <t>Days 28-34</t>
  </si>
  <si>
    <t>Days 35-41</t>
  </si>
  <si>
    <t>Days 42-48</t>
  </si>
  <si>
    <t>Days 49-55</t>
  </si>
  <si>
    <t>Days 56-62</t>
  </si>
  <si>
    <t>Days 63-69</t>
  </si>
  <si>
    <t>Days 70-76</t>
  </si>
  <si>
    <t>Days 77-83</t>
  </si>
  <si>
    <t>Days 84-90</t>
  </si>
  <si>
    <t>Days 91-97</t>
  </si>
  <si>
    <t>Days 98-100</t>
  </si>
  <si>
    <t>Days 4-7</t>
  </si>
  <si>
    <t>Table 2: Regional Wage Index (Urban)</t>
  </si>
  <si>
    <t>Stay Day</t>
  </si>
  <si>
    <t>PT RATE</t>
  </si>
  <si>
    <t>OT RATE</t>
  </si>
  <si>
    <t>SLP RATE</t>
  </si>
  <si>
    <t>NURSING CMG</t>
  </si>
  <si>
    <t>NURSING CMI</t>
  </si>
  <si>
    <t>NURSING RATE</t>
  </si>
  <si>
    <t>NTA RATE</t>
  </si>
  <si>
    <t>PDPM GROUP</t>
  </si>
  <si>
    <t>PT rate=</t>
  </si>
  <si>
    <t>OT rate=</t>
  </si>
  <si>
    <t>SLP rate=</t>
  </si>
  <si>
    <t>Nursing rate=</t>
  </si>
  <si>
    <t>NTA rate=</t>
  </si>
  <si>
    <t>PT/OT CMG*</t>
  </si>
  <si>
    <t>* CMG = case mix group</t>
  </si>
  <si>
    <t>SLP CMG = SB</t>
  </si>
  <si>
    <t>Nursing CMG = CA2</t>
  </si>
  <si>
    <t>NTA CMG = ND</t>
  </si>
  <si>
    <t>Non-case mix=</t>
  </si>
  <si>
    <t>Exhibit A:  Hypothetical Rate Calculation Example</t>
  </si>
  <si>
    <t>Step 1:  Identify rate corresponding to the case mix group (CMG) for each component</t>
  </si>
  <si>
    <t>PT/OT CMG = TE</t>
  </si>
  <si>
    <t>na</t>
  </si>
  <si>
    <t>Adj.</t>
  </si>
  <si>
    <t>Rate</t>
  </si>
  <si>
    <t>RATE SUBTOTAL</t>
  </si>
  <si>
    <t>NYC METRO</t>
  </si>
  <si>
    <t>NYC Reg. Wage Index=</t>
  </si>
  <si>
    <t>ex: 3rd Day</t>
  </si>
  <si>
    <t>ex: 30th Day</t>
  </si>
  <si>
    <t>(Example: Patient in TE-SB-CA2-ND categories located in NYC)</t>
  </si>
  <si>
    <t>Region</t>
  </si>
  <si>
    <t>Index</t>
  </si>
  <si>
    <t>Variable per-diem adjustment based on stay day</t>
  </si>
  <si>
    <t>Step 2:  Determine and apply the variable per-diem adjustments</t>
  </si>
  <si>
    <t>Facility's VBP Multiplier=</t>
  </si>
  <si>
    <t>Table 3: Variable Per-Diem Adjustment</t>
  </si>
  <si>
    <t>Case-Mix Adjusted Component</t>
  </si>
  <si>
    <t>PT:</t>
  </si>
  <si>
    <t>OT:</t>
  </si>
  <si>
    <t>SLP:</t>
  </si>
  <si>
    <t>Nursing:</t>
  </si>
  <si>
    <t>Non-Case Mix Component</t>
  </si>
  <si>
    <t>RATE:</t>
  </si>
  <si>
    <t>Component Base Rate</t>
  </si>
  <si>
    <t>1. Select County:</t>
  </si>
  <si>
    <t>2. Select PT/OT Case Mix Group (CMG):</t>
  </si>
  <si>
    <t>3. Select SLP Case Mix Group (CMG):</t>
  </si>
  <si>
    <t>4. Select Nursing Case Mix Group (CMG):</t>
  </si>
  <si>
    <t>5. Select NTA Case Mix Group (CMG):</t>
  </si>
  <si>
    <t>6. Select Day of Stay</t>
  </si>
  <si>
    <t>RATE WITH VBP ADJUSTMENT:</t>
  </si>
  <si>
    <t>Reimbursement for Entire Stay</t>
  </si>
  <si>
    <t>Components with case mix and variable per-diem adjustments</t>
  </si>
  <si>
    <t>7. Select length of stay using drop-down menu below to view total Part A reimbursement for the full stay (assumes case mix groups remain constant for entire stay)</t>
  </si>
  <si>
    <t xml:space="preserve"> Wage-Adjusted, Day-Specific Rate</t>
  </si>
  <si>
    <t>Case mix adjusted components</t>
  </si>
  <si>
    <t>(refer to the first column of Table 1 for first five characters of the code that correspond to the CMG of each case mix adjusted component)</t>
  </si>
  <si>
    <t>PT=Physical Therapy</t>
  </si>
  <si>
    <t>OT=Occupational Therapy</t>
  </si>
  <si>
    <t>SLP=Speech &amp; Language Pathology</t>
  </si>
  <si>
    <t>NTA=Non-Therapy Ancillaries</t>
  </si>
  <si>
    <t>CMG=Case Mix Group</t>
  </si>
  <si>
    <t>PDPM=Patient-Driven Payment Model</t>
  </si>
  <si>
    <t>The PDPM HIPPS code for the hypothetical resident is EBOD1 ("1" indicates initial assessment)</t>
  </si>
  <si>
    <t>Table 2: Regional Wage Index (Rural)</t>
  </si>
  <si>
    <t>Table 1:  Case Mix Adjusted Component Rates (Rural)</t>
  </si>
  <si>
    <t>Table 1:  Case Mix Adjusted Component Rates (Urban)</t>
  </si>
  <si>
    <t>(Example: Patient in TE-SB-CA2-ND categories)</t>
  </si>
  <si>
    <t>NY Rural Wage Index=</t>
  </si>
  <si>
    <t>Non-Urban</t>
  </si>
  <si>
    <t>Allegany</t>
  </si>
  <si>
    <t>Cattaraugus</t>
  </si>
  <si>
    <t>Cayuga</t>
  </si>
  <si>
    <t>Chautauqua</t>
  </si>
  <si>
    <t>Chenango</t>
  </si>
  <si>
    <t>Clinton</t>
  </si>
  <si>
    <t>Columbia</t>
  </si>
  <si>
    <t>Cortland</t>
  </si>
  <si>
    <t>Delaware</t>
  </si>
  <si>
    <t>Essex</t>
  </si>
  <si>
    <t>Franklin</t>
  </si>
  <si>
    <t>Fulton</t>
  </si>
  <si>
    <t>Genesee</t>
  </si>
  <si>
    <t>Greene</t>
  </si>
  <si>
    <t>Hamilton</t>
  </si>
  <si>
    <t>Lewis</t>
  </si>
  <si>
    <t>Montgomery</t>
  </si>
  <si>
    <t>Otsego</t>
  </si>
  <si>
    <t>Schuyler</t>
  </si>
  <si>
    <t>Seneca</t>
  </si>
  <si>
    <t>St. Lawrence</t>
  </si>
  <si>
    <t>Steuben</t>
  </si>
  <si>
    <t>Sullivan</t>
  </si>
  <si>
    <t>Wyoming</t>
  </si>
  <si>
    <t>cumulative</t>
  </si>
  <si>
    <t>cumulative with wage index</t>
  </si>
  <si>
    <t>(If your county is not listed please use Urban Calculator)</t>
  </si>
  <si>
    <t>wage index adjusted cumulative</t>
  </si>
  <si>
    <t>(if your county is not listed, please use Rural Calculator)</t>
  </si>
  <si>
    <t>Poughkeepsie-Newburgh-Middletown, NY</t>
  </si>
  <si>
    <t>Buffalo-Cheektowaga, NY</t>
  </si>
  <si>
    <t>Exhibit A:  Hypothetical Rate Calculation Example (Non-Urban)</t>
  </si>
  <si>
    <t>Acronym Key:</t>
  </si>
  <si>
    <t>NY Non-Urban Counties</t>
  </si>
  <si>
    <t>FY 2022 INDEX</t>
  </si>
  <si>
    <t>Buffalo-Cheektowaga-Niagara Falls, NY</t>
  </si>
  <si>
    <t>Dutchess, Orange, NY</t>
  </si>
  <si>
    <t>x</t>
  </si>
  <si>
    <t>SLP</t>
  </si>
  <si>
    <t>NURSING</t>
  </si>
  <si>
    <t>pt</t>
  </si>
  <si>
    <t>county:</t>
  </si>
  <si>
    <t>WAGE INDEX:</t>
  </si>
  <si>
    <t>day</t>
  </si>
  <si>
    <t>FY 2023 INDEX</t>
  </si>
  <si>
    <t>LANY</t>
  </si>
  <si>
    <t>(70.8% of rate x regional wage index) + (29.2% of rate x 1)</t>
  </si>
  <si>
    <t>Questions?  Please contact Darius Kirstein, dkirstein@leadingageny.org</t>
  </si>
  <si>
    <t>https://www.cms.gov/Medicare/Medicare-Fee-for-Service-Payment/SNFPPS/WageIndex</t>
  </si>
  <si>
    <t>Tompkins County, New York*</t>
  </si>
  <si>
    <t>Chemung County, New York*</t>
  </si>
  <si>
    <t xml:space="preserve">FY 2024 PDPM RATE CALCULATION FOR URBAN NY COUNTIES </t>
  </si>
  <si>
    <t>Step 3:  Apply the regional wage index to 71.1 percent of the rate</t>
  </si>
  <si>
    <t>(cn)</t>
  </si>
  <si>
    <t>cn</t>
  </si>
  <si>
    <t>FY 2024</t>
  </si>
  <si>
    <t>Step 4: Multiply rate by facility-specific VBP Multiplier</t>
  </si>
  <si>
    <t xml:space="preserve">Step 4: Multiply rate by facility-specific VBP Multiplier </t>
  </si>
  <si>
    <t>1. Rural Counties*:</t>
  </si>
  <si>
    <t>Kiryas Joel-Poughkeepsie-Newburgh, NY</t>
  </si>
  <si>
    <t>Watertown-Fort Drum, NY</t>
  </si>
  <si>
    <t>2025 CBSA Name</t>
  </si>
  <si>
    <t>FY 2025 INDEX</t>
  </si>
  <si>
    <t>FY 2025 INDEX (Uncapped)</t>
  </si>
  <si>
    <t>Dutchess County, New York*</t>
  </si>
  <si>
    <t>FY 2025 INDEX (Capped)</t>
  </si>
  <si>
    <t xml:space="preserve">Source:  LeadingAge NY analysis of Final FY 2025 CMS Wage Index Data </t>
  </si>
  <si>
    <t>FY 2024 INDEX (Capped)</t>
  </si>
  <si>
    <t>Jefferson County, New York*</t>
  </si>
  <si>
    <t>Nassau County, New York*</t>
  </si>
  <si>
    <t>Suffolk County, New York*</t>
  </si>
  <si>
    <t>Orange County, New York*</t>
  </si>
  <si>
    <t>Yates County, New York**</t>
  </si>
  <si>
    <t>** Yates County shifted from Rochester CBSA to a non-Urban designation</t>
  </si>
  <si>
    <t>(Oct. 2, 2024 Correction notice reflected)</t>
  </si>
  <si>
    <t>Source:  FY 2025 SNF PPS Final Rule (including 10/2/24 Correction Notice)</t>
  </si>
  <si>
    <t>https://www.federalregister.gov/documents/2024/10/02/2024-22504/medicare-program-prospective-payment-system-and-consolidated-billing-for-skilled-nursing-facilities</t>
  </si>
  <si>
    <t>https://www.federalregister.gov/d/2024-16907</t>
  </si>
  <si>
    <t>Note:  Oct. 2, 2024 Correction Notice Reflected</t>
  </si>
  <si>
    <t>CHANGE FROM CAPPED FY24</t>
  </si>
  <si>
    <t>NEWBURGH*</t>
  </si>
  <si>
    <t>ITHACA*</t>
  </si>
  <si>
    <t>NASSAU/SUFFOLK*</t>
  </si>
  <si>
    <t>WATERTOWN*</t>
  </si>
  <si>
    <t>ELMIRA*</t>
  </si>
  <si>
    <t>* indictates 5% constraint applied</t>
  </si>
  <si>
    <t>RURAL</t>
  </si>
  <si>
    <t>FY 2025</t>
  </si>
  <si>
    <t>Facility's VBP Multiplier (hypotehtical)=</t>
  </si>
  <si>
    <t>SNF Medicare Part A PDPM Rates -  NYS Urban Counties (Effective Oct. 2024-Sep. 2025)</t>
  </si>
  <si>
    <t>Step 3:  Apply the regional wage index to 72  percent of the rate</t>
  </si>
  <si>
    <t>(72% of rate x regional wage index) + (28% of rate x 1)</t>
  </si>
  <si>
    <t>702% is labor component subject to adjustment</t>
  </si>
  <si>
    <t>8. Enter FFY 2024-2025 VBP Incentive Multiplier:</t>
  </si>
  <si>
    <t>non-urban starting with FY25</t>
  </si>
  <si>
    <t>YATES COUNTY</t>
  </si>
  <si>
    <t>*Note that rates calcuated for all non-urban counties are based on the same non-urban wage index of .8653 other than Yates County</t>
  </si>
  <si>
    <t>(Yates County was recategorized from the Rocheste Wage Index region to non-urban for FY25.  If year-to-year wage index decrease is limited to 5%, Yates wage index is .8686)</t>
  </si>
  <si>
    <t xml:space="preserve">FY 2025 PDPM RATE CALCULATION FOR NON-URBAN NY COUNTIES </t>
  </si>
  <si>
    <t>SNF Medicare Part A PDPM Rates -  NON-URBAN Counties (Oct. 2024-Sep. 2025)</t>
  </si>
  <si>
    <t>Yates County</t>
  </si>
  <si>
    <t>FY 2025 PDPM CMI-ADJUSTED COMPONENTS (BEFORE WAGE INDEX):  URBAN</t>
  </si>
  <si>
    <t>FY 2025 PDPM CMI-ADJUSTED COMPONENTS (BEFORE WAGE INDEX):  RURAL</t>
  </si>
  <si>
    <t>* Counties shaded in yellow have wage index decreases in excess of 5% so are calculated at 95% of the FY24 index</t>
  </si>
  <si>
    <t>Note:  Chemung and Tompkins Counties were subject to 5% constaint in FY24.  We calculate the FY25 wage index constraint based on last year's capped figure.  We are uncertain whether the MAC applies the constraint in this way.</t>
  </si>
  <si>
    <t>FY 2025 Wage Index Used for NY State SNF Medicare A Rates</t>
  </si>
  <si>
    <t>&gt;&gt; YEAR-TO-YEAR WAGE DECREASE CONSTRAINT OF 5% IS APPLIED BY THE MEDICARE ADMINISTRATIVE CONTRACTOR (MAC). THE CAPPED FIGURES ABOVE (I.E., YELLOW-SHADED ROWS) ARE CALCULATED BY LEADINGAGE NY AND SHOULD BE VERIFIED AGAINST MAC CALCULATED CAPPED WAGE INDEX FIGURES &lt;&lt;</t>
  </si>
  <si>
    <t>(please see Wage Index by County</t>
  </si>
  <si>
    <t>tab for more detail)</t>
  </si>
  <si>
    <t>rural</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</si>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</sst>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4" formatCode="_(&quot;$&quot;* #,##0.00_);_(&quot;$&quot;* \(#,##0.00\);_(&quot;$&quot;* &quot;-&quot;??_);_(@_)"/>
    <numFmt numFmtId="43" formatCode="_(* #,##0.00_);_(* \(#,##0.00\);_(* &quot;-&quot;??_);_(@_)"/>
    <numFmt numFmtId="164" formatCode="0.0000"/>
    <numFmt numFmtId="165" formatCode="_(* #,##0.0000_);_(* \(#,##0.0000\);_(* &quot;-&quot;??_);_(@_)"/>
    <numFmt numFmtId="166" formatCode="0.0%"/>
    <numFmt numFmtId="167" formatCode="0.0000000000"/>
    <numFmt numFmtId="168" formatCode="0.00000"/>
    <numFmt numFmtId="169" formatCode="&quot;$&quot;#,##0.00"/>
    <numFmt numFmtId="170" formatCode="0.000%"/>
    <numFmt numFmtId="171" formatCode="_(* #,##0.00000_);_(* \(#,##0.00000\);_(* &quot;-&quot;??_);_(@_)"/>
    <numFmt numFmtId="172" formatCode="0.000000"/>
  </numFmts>
  <fonts count="58" x14ac:knownFonts="1">
    <font>
      <sz val="10"/>
      <name val="Arial"/>
      <family val="2"/>
    </font>
    <font>
      <sz val="11"/>
      <color theme="1"/>
      <name val="Calibri"/>
      <family val="2"/>
      <scheme val="minor"/>
    </font>
    <font>
      <sz val="11"/>
      <color theme="1"/>
      <name val="Calibri"/>
      <family val="2"/>
      <scheme val="minor"/>
    </font>
    <font>
      <sz val="10"/>
      <name val="Arial"/>
      <family val="2"/>
    </font>
    <font>
      <sz val="12"/>
      <name val="Calibri"/>
      <family val="2"/>
      <scheme val="minor"/>
    </font>
    <font>
      <sz val="10"/>
      <name val="Calibri"/>
      <family val="2"/>
      <scheme val="minor"/>
    </font>
    <font>
      <b/>
      <sz val="10"/>
      <name val="Calibri"/>
      <family val="2"/>
      <scheme val="minor"/>
    </font>
    <font>
      <sz val="11"/>
      <name val="Calibri"/>
      <family val="2"/>
      <scheme val="minor"/>
    </font>
    <font>
      <sz val="9"/>
      <color rgb="FF000000"/>
      <name val="Calibri"/>
      <family val="2"/>
    </font>
    <font>
      <b/>
      <sz val="10"/>
      <name val="Arial"/>
      <family val="2"/>
    </font>
    <font>
      <sz val="9"/>
      <name val="Calibri"/>
      <family val="2"/>
    </font>
    <font>
      <b/>
      <sz val="12"/>
      <name val="Calibri"/>
      <family val="2"/>
      <scheme val="minor"/>
    </font>
    <font>
      <b/>
      <i/>
      <sz val="11"/>
      <color theme="0"/>
      <name val="Calibri"/>
      <family val="2"/>
      <scheme val="minor"/>
    </font>
    <font>
      <sz val="10"/>
      <color theme="0"/>
      <name val="Calibri"/>
      <family val="2"/>
      <scheme val="minor"/>
    </font>
    <font>
      <sz val="10"/>
      <color theme="0"/>
      <name val="Arial"/>
      <family val="2"/>
    </font>
    <font>
      <sz val="9"/>
      <name val="Calibri"/>
      <family val="2"/>
      <scheme val="minor"/>
    </font>
    <font>
      <i/>
      <sz val="10"/>
      <name val="Calibri"/>
      <family val="2"/>
      <scheme val="minor"/>
    </font>
    <font>
      <b/>
      <sz val="11"/>
      <name val="Calibri"/>
      <family val="2"/>
      <scheme val="minor"/>
    </font>
    <font>
      <sz val="8"/>
      <name val="Calibri"/>
      <family val="2"/>
      <scheme val="minor"/>
    </font>
    <font>
      <sz val="8"/>
      <name val="Arial"/>
      <family val="2"/>
    </font>
    <font>
      <i/>
      <sz val="9"/>
      <name val="Calibri"/>
      <family val="2"/>
      <scheme val="minor"/>
    </font>
    <font>
      <sz val="10"/>
      <color rgb="FFFF0000"/>
      <name val="Arial"/>
      <family val="2"/>
    </font>
    <font>
      <b/>
      <i/>
      <sz val="10"/>
      <name val="Calibri"/>
      <family val="2"/>
      <scheme val="minor"/>
    </font>
    <font>
      <b/>
      <sz val="18"/>
      <name val="Calibri"/>
      <family val="2"/>
      <scheme val="minor"/>
    </font>
    <font>
      <b/>
      <sz val="9"/>
      <name val="Calibri"/>
      <family val="2"/>
      <scheme val="minor"/>
    </font>
    <font>
      <sz val="9"/>
      <name val="Arial"/>
      <family val="2"/>
    </font>
    <font>
      <b/>
      <sz val="18"/>
      <color theme="0"/>
      <name val="Calibri"/>
      <family val="2"/>
      <scheme val="minor"/>
    </font>
    <font>
      <i/>
      <sz val="8"/>
      <name val="Calibri"/>
      <family val="2"/>
      <scheme val="minor"/>
    </font>
    <font>
      <sz val="8"/>
      <color theme="1"/>
      <name val="Calibri"/>
      <family val="2"/>
    </font>
    <font>
      <b/>
      <sz val="12"/>
      <name val="Arial"/>
      <family val="2"/>
    </font>
    <font>
      <i/>
      <sz val="11"/>
      <name val="Calibri"/>
      <family val="2"/>
      <scheme val="minor"/>
    </font>
    <font>
      <b/>
      <i/>
      <sz val="11"/>
      <name val="Calibri"/>
      <family val="2"/>
      <scheme val="minor"/>
    </font>
    <font>
      <i/>
      <sz val="9"/>
      <name val="Arial"/>
      <family val="2"/>
    </font>
    <font>
      <sz val="9"/>
      <color rgb="FF333333"/>
      <name val="Calibri"/>
      <family val="2"/>
      <scheme val="minor"/>
    </font>
    <font>
      <b/>
      <sz val="18"/>
      <name val="Arial"/>
      <family val="2"/>
    </font>
    <font>
      <b/>
      <sz val="10"/>
      <color theme="0" tint="-0.499984740745262"/>
      <name val="Calibri"/>
      <family val="2"/>
      <scheme val="minor"/>
    </font>
    <font>
      <sz val="10"/>
      <color theme="0" tint="-0.499984740745262"/>
      <name val="Calibri"/>
      <family val="2"/>
      <scheme val="minor"/>
    </font>
    <font>
      <sz val="10"/>
      <color rgb="FF000000"/>
      <name val="Arial"/>
      <family val="2"/>
    </font>
    <font>
      <b/>
      <sz val="10"/>
      <color theme="0"/>
      <name val="Calibri"/>
      <family val="2"/>
      <scheme val="minor"/>
    </font>
    <font>
      <b/>
      <i/>
      <sz val="10"/>
      <color theme="0"/>
      <name val="Calibri"/>
      <family val="2"/>
      <scheme val="minor"/>
    </font>
    <font>
      <sz val="9"/>
      <color theme="0" tint="-0.14999847407452621"/>
      <name val="Calibri"/>
      <family val="2"/>
      <scheme val="minor"/>
    </font>
    <font>
      <u/>
      <sz val="10"/>
      <color theme="10"/>
      <name val="Arial"/>
      <family val="2"/>
    </font>
    <font>
      <i/>
      <u/>
      <sz val="8"/>
      <color theme="10"/>
      <name val="Calibri"/>
      <family val="2"/>
    </font>
    <font>
      <i/>
      <sz val="10"/>
      <name val="Calibri"/>
      <family val="2"/>
    </font>
    <font>
      <b/>
      <i/>
      <sz val="9"/>
      <name val="Arial"/>
      <family val="2"/>
    </font>
    <font>
      <b/>
      <i/>
      <sz val="10"/>
      <name val="Arial"/>
      <family val="2"/>
    </font>
    <font>
      <b/>
      <i/>
      <sz val="9"/>
      <color theme="0"/>
      <name val="Calibri"/>
      <family val="2"/>
      <scheme val="minor"/>
    </font>
    <font>
      <i/>
      <u/>
      <sz val="8"/>
      <color theme="10"/>
      <name val="Calibri"/>
      <family val="2"/>
      <scheme val="minor"/>
    </font>
    <font>
      <b/>
      <i/>
      <sz val="9"/>
      <name val="Calibri"/>
      <family val="2"/>
      <scheme val="minor"/>
    </font>
    <font>
      <b/>
      <i/>
      <sz val="8"/>
      <color rgb="FFFF0000"/>
      <name val="Arial"/>
      <family val="2"/>
    </font>
    <font>
      <b/>
      <i/>
      <sz val="9"/>
      <color rgb="FFFF0000"/>
      <name val="Arial"/>
      <family val="2"/>
    </font>
    <font>
      <b/>
      <sz val="12"/>
      <color rgb="FFFF0000"/>
      <name val="Calibri"/>
      <family val="2"/>
      <scheme val="minor"/>
    </font>
    <font>
      <sz val="10"/>
      <color rgb="FFFF0000"/>
      <name val="Calibri"/>
      <family val="2"/>
      <scheme val="minor"/>
    </font>
    <font>
      <b/>
      <sz val="12"/>
      <color theme="4" tint="-0.249977111117893"/>
      <name val="Calibri"/>
      <family val="2"/>
      <scheme val="minor"/>
    </font>
    <font>
      <sz val="10"/>
      <color theme="4" tint="-0.249977111117893"/>
      <name val="Arial"/>
      <family val="2"/>
    </font>
    <font>
      <sz val="10"/>
      <color theme="4" tint="-0.249977111117893"/>
      <name val="Calibri"/>
      <family val="2"/>
      <scheme val="minor"/>
    </font>
    <font>
      <b/>
      <sz val="16"/>
      <color rgb="FFFF0000"/>
      <name val="Calibri"/>
      <family val="2"/>
      <scheme val="minor"/>
    </font>
    <font>
      <b/>
      <sz val="16"/>
      <color theme="4" tint="-0.249977111117893"/>
      <name val="Calibri"/>
      <family val="2"/>
      <scheme val="minor"/>
    </font>
  </fonts>
  <fills count="21">
    <fill>
      <patternFill patternType="none"/>
    </fill>
    <fill>
      <patternFill patternType="gray125"/>
    </fill>
    <fill>
      <patternFill patternType="solid">
        <fgColor rgb="FFFFFF0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4.9989318521683403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rgb="FFFF00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style="double">
        <color indexed="64"/>
      </bottom>
      <diagonal/>
    </border>
    <border>
      <left/>
      <right style="thin">
        <color theme="0" tint="-0.249977111117893"/>
      </right>
      <top/>
      <bottom/>
      <diagonal/>
    </border>
    <border>
      <left style="thin">
        <color theme="0" tint="-0.249977111117893"/>
      </left>
      <right style="thin">
        <color indexed="64"/>
      </right>
      <top style="thin">
        <color theme="0" tint="-0.249977111117893"/>
      </top>
      <bottom style="thin">
        <color theme="0" tint="-0.24997711111789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theme="0" tint="-0.249977111117893"/>
      </top>
      <bottom/>
      <diagonal/>
    </border>
    <border>
      <left/>
      <right style="thin">
        <color theme="0" tint="-0.249977111117893"/>
      </right>
      <top style="thin">
        <color theme="0" tint="-0.34998626667073579"/>
      </top>
      <bottom/>
      <diagonal/>
    </border>
    <border>
      <left style="thin">
        <color theme="0" tint="-0.249977111117893"/>
      </left>
      <right style="thin">
        <color theme="0" tint="-0.249977111117893"/>
      </right>
      <top style="thin">
        <color theme="0" tint="-0.249977111117893"/>
      </top>
      <bottom style="thin">
        <color theme="0" tint="-0.34998626667073579"/>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left>
      <right style="thin">
        <color indexed="64"/>
      </right>
      <top style="thin">
        <color indexed="64"/>
      </top>
      <bottom style="thin">
        <color indexed="64"/>
      </bottom>
      <diagonal/>
    </border>
    <border>
      <left style="thin">
        <color theme="0"/>
      </left>
      <right/>
      <top style="thin">
        <color indexed="64"/>
      </top>
      <bottom style="thin">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2" fillId="0" borderId="0"/>
    <xf numFmtId="0" fontId="1" fillId="0" borderId="0"/>
    <xf numFmtId="0" fontId="41" fillId="0" borderId="0" applyNumberFormat="0" applyFill="0" applyBorder="0" applyAlignment="0" applyProtection="0"/>
  </cellStyleXfs>
  <cellXfs count="442">
    <xf numFmtId="0" fontId="0" fillId="0" borderId="0" xfId="0"/>
    <xf numFmtId="166" fontId="0" fillId="0" borderId="0" xfId="4" applyNumberFormat="1" applyFont="1"/>
    <xf numFmtId="0" fontId="6" fillId="0" borderId="0" xfId="0" applyFont="1" applyAlignment="1">
      <alignment horizontal="center" vertical="center" wrapText="1"/>
    </xf>
    <xf numFmtId="0" fontId="5" fillId="0" borderId="0" xfId="0" applyFont="1"/>
    <xf numFmtId="0" fontId="5" fillId="0" borderId="0" xfId="0" applyFont="1" applyAlignment="1">
      <alignment horizontal="center" vertical="center" wrapText="1"/>
    </xf>
    <xf numFmtId="0" fontId="5" fillId="0" borderId="0" xfId="0" applyFont="1" applyAlignment="1">
      <alignment horizontal="right" vertical="center" wrapText="1"/>
    </xf>
    <xf numFmtId="0" fontId="7" fillId="0" borderId="0" xfId="0" applyFont="1" applyAlignment="1">
      <alignment wrapText="1"/>
    </xf>
    <xf numFmtId="0" fontId="5" fillId="0" borderId="0" xfId="0" applyFont="1" applyAlignment="1">
      <alignment vertical="center" wrapText="1"/>
    </xf>
    <xf numFmtId="0" fontId="5" fillId="0" borderId="8" xfId="0" applyFont="1" applyBorder="1" applyAlignment="1">
      <alignment horizontal="center" vertical="center" wrapText="1"/>
    </xf>
    <xf numFmtId="43" fontId="5" fillId="0" borderId="6" xfId="2" applyFont="1" applyFill="1" applyBorder="1" applyAlignment="1">
      <alignment horizontal="right" vertical="center" wrapText="1"/>
    </xf>
    <xf numFmtId="43" fontId="5" fillId="0" borderId="3" xfId="2" applyFont="1" applyFill="1" applyBorder="1" applyAlignment="1">
      <alignment horizontal="right" vertical="center" wrapText="1"/>
    </xf>
    <xf numFmtId="0" fontId="5" fillId="5" borderId="0" xfId="0" applyFont="1" applyFill="1"/>
    <xf numFmtId="43" fontId="5" fillId="5" borderId="0" xfId="2" applyFont="1" applyFill="1" applyBorder="1"/>
    <xf numFmtId="43" fontId="6" fillId="5" borderId="0" xfId="2" applyFont="1" applyFill="1" applyBorder="1"/>
    <xf numFmtId="0" fontId="11" fillId="5" borderId="0" xfId="0" applyFont="1" applyFill="1"/>
    <xf numFmtId="0" fontId="12" fillId="6" borderId="11" xfId="0" applyFont="1" applyFill="1" applyBorder="1" applyAlignment="1">
      <alignment horizontal="center" vertical="center" wrapText="1"/>
    </xf>
    <xf numFmtId="0" fontId="0" fillId="5" borderId="0" xfId="0" applyFill="1"/>
    <xf numFmtId="0" fontId="6" fillId="5" borderId="0" xfId="5" applyFont="1" applyFill="1" applyAlignment="1">
      <alignment horizontal="left" vertical="center"/>
    </xf>
    <xf numFmtId="0" fontId="6" fillId="7" borderId="0" xfId="5" applyFont="1" applyFill="1" applyAlignment="1">
      <alignment horizontal="left" vertical="center"/>
    </xf>
    <xf numFmtId="0" fontId="0" fillId="7" borderId="0" xfId="0" applyFill="1"/>
    <xf numFmtId="0" fontId="5" fillId="7" borderId="0" xfId="0" applyFont="1" applyFill="1"/>
    <xf numFmtId="43" fontId="5" fillId="7" borderId="0" xfId="2" applyFont="1" applyFill="1" applyBorder="1"/>
    <xf numFmtId="43" fontId="6" fillId="7" borderId="0" xfId="2" applyFont="1" applyFill="1" applyBorder="1"/>
    <xf numFmtId="0" fontId="5" fillId="7" borderId="0" xfId="0" applyFont="1" applyFill="1" applyAlignment="1">
      <alignment horizontal="center" vertical="center" wrapText="1"/>
    </xf>
    <xf numFmtId="0" fontId="5" fillId="7" borderId="8" xfId="0" applyFont="1" applyFill="1" applyBorder="1" applyAlignment="1">
      <alignment horizontal="center" vertical="center" wrapText="1"/>
    </xf>
    <xf numFmtId="43" fontId="5" fillId="7" borderId="6" xfId="2" applyFont="1" applyFill="1" applyBorder="1" applyAlignment="1">
      <alignment horizontal="right" vertical="center" wrapText="1"/>
    </xf>
    <xf numFmtId="0" fontId="5" fillId="7" borderId="9" xfId="0" applyFont="1" applyFill="1" applyBorder="1" applyAlignment="1">
      <alignment horizontal="center" vertical="center" wrapText="1"/>
    </xf>
    <xf numFmtId="0" fontId="5" fillId="7" borderId="0" xfId="0" applyFont="1" applyFill="1" applyAlignment="1">
      <alignment horizontal="right" vertical="center" wrapText="1"/>
    </xf>
    <xf numFmtId="0" fontId="7" fillId="7" borderId="0" xfId="0" applyFont="1" applyFill="1" applyAlignment="1">
      <alignment wrapText="1"/>
    </xf>
    <xf numFmtId="0" fontId="5" fillId="7" borderId="0" xfId="0" applyFont="1" applyFill="1" applyAlignment="1">
      <alignment vertical="center" wrapText="1"/>
    </xf>
    <xf numFmtId="0" fontId="5" fillId="0" borderId="9" xfId="0" applyFont="1" applyBorder="1" applyAlignment="1">
      <alignment horizontal="center" vertical="center" wrapText="1"/>
    </xf>
    <xf numFmtId="8" fontId="12" fillId="6" borderId="12" xfId="0" applyNumberFormat="1" applyFont="1" applyFill="1" applyBorder="1" applyAlignment="1">
      <alignment horizontal="center" vertical="center" wrapText="1"/>
    </xf>
    <xf numFmtId="8" fontId="12" fillId="6" borderId="13" xfId="0" applyNumberFormat="1" applyFont="1" applyFill="1" applyBorder="1" applyAlignment="1">
      <alignment horizontal="center" vertical="center" wrapText="1"/>
    </xf>
    <xf numFmtId="0" fontId="12" fillId="6" borderId="11" xfId="0" applyFont="1" applyFill="1" applyBorder="1" applyAlignment="1">
      <alignment horizontal="left" vertical="center"/>
    </xf>
    <xf numFmtId="0" fontId="6" fillId="5" borderId="0" xfId="0" applyFont="1" applyFill="1" applyAlignment="1">
      <alignment horizont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8" fontId="5" fillId="5" borderId="0" xfId="0" applyNumberFormat="1" applyFont="1" applyFill="1"/>
    <xf numFmtId="0" fontId="16" fillId="5" borderId="0" xfId="0" applyFont="1" applyFill="1"/>
    <xf numFmtId="0" fontId="6" fillId="5" borderId="0" xfId="0" applyFont="1" applyFill="1"/>
    <xf numFmtId="0" fontId="17" fillId="5" borderId="0" xfId="0" applyFont="1" applyFill="1"/>
    <xf numFmtId="43" fontId="16" fillId="5" borderId="0" xfId="2" applyFont="1" applyFill="1" applyBorder="1"/>
    <xf numFmtId="43" fontId="16" fillId="2" borderId="0" xfId="2" applyFont="1" applyFill="1" applyBorder="1"/>
    <xf numFmtId="43" fontId="5" fillId="2" borderId="0" xfId="2" applyFont="1" applyFill="1" applyBorder="1"/>
    <xf numFmtId="0" fontId="5" fillId="2" borderId="0" xfId="0" applyFont="1" applyFill="1"/>
    <xf numFmtId="43" fontId="16" fillId="8" borderId="0" xfId="2" applyFont="1" applyFill="1" applyBorder="1"/>
    <xf numFmtId="43" fontId="5" fillId="8" borderId="0" xfId="2" applyFont="1" applyFill="1" applyBorder="1"/>
    <xf numFmtId="0" fontId="5" fillId="8" borderId="0" xfId="0" applyFont="1" applyFill="1"/>
    <xf numFmtId="0" fontId="4" fillId="5" borderId="0" xfId="0" applyFont="1" applyFill="1"/>
    <xf numFmtId="0" fontId="5" fillId="5" borderId="1" xfId="0" applyFont="1" applyFill="1" applyBorder="1"/>
    <xf numFmtId="2" fontId="18" fillId="8" borderId="1" xfId="2" applyNumberFormat="1" applyFont="1" applyFill="1" applyBorder="1" applyAlignment="1">
      <alignment horizontal="center"/>
    </xf>
    <xf numFmtId="44" fontId="18" fillId="8" borderId="1" xfId="0" applyNumberFormat="1" applyFont="1" applyFill="1" applyBorder="1" applyAlignment="1">
      <alignment horizontal="center"/>
    </xf>
    <xf numFmtId="0" fontId="18" fillId="8" borderId="1" xfId="0" applyFont="1" applyFill="1" applyBorder="1" applyAlignment="1">
      <alignment horizontal="center"/>
    </xf>
    <xf numFmtId="0" fontId="18" fillId="8" borderId="1" xfId="2" applyNumberFormat="1" applyFont="1" applyFill="1" applyBorder="1" applyAlignment="1">
      <alignment horizontal="center" vertical="center" wrapText="1"/>
    </xf>
    <xf numFmtId="2" fontId="18" fillId="8" borderId="1" xfId="0" applyNumberFormat="1" applyFont="1" applyFill="1" applyBorder="1" applyAlignment="1">
      <alignment horizontal="center"/>
    </xf>
    <xf numFmtId="0" fontId="17" fillId="5" borderId="0" xfId="0" applyFont="1" applyFill="1" applyAlignment="1">
      <alignment horizontal="center"/>
    </xf>
    <xf numFmtId="43" fontId="16" fillId="9" borderId="0" xfId="2" applyFont="1" applyFill="1" applyBorder="1"/>
    <xf numFmtId="43" fontId="5" fillId="9" borderId="0" xfId="2" applyFont="1" applyFill="1" applyBorder="1"/>
    <xf numFmtId="0" fontId="5" fillId="9" borderId="0" xfId="0" applyFont="1" applyFill="1"/>
    <xf numFmtId="44" fontId="17" fillId="2" borderId="0" xfId="0" applyNumberFormat="1" applyFont="1" applyFill="1"/>
    <xf numFmtId="44" fontId="17" fillId="8" borderId="0" xfId="0" applyNumberFormat="1" applyFont="1" applyFill="1"/>
    <xf numFmtId="0" fontId="20" fillId="9" borderId="0" xfId="0" applyFont="1" applyFill="1"/>
    <xf numFmtId="0" fontId="0" fillId="9" borderId="0" xfId="0" applyFill="1"/>
    <xf numFmtId="44" fontId="6" fillId="9" borderId="0" xfId="0" applyNumberFormat="1" applyFont="1" applyFill="1"/>
    <xf numFmtId="0" fontId="6" fillId="9" borderId="0" xfId="0" applyFont="1" applyFill="1"/>
    <xf numFmtId="0" fontId="21" fillId="5" borderId="0" xfId="0" applyFont="1" applyFill="1"/>
    <xf numFmtId="43" fontId="16" fillId="10" borderId="0" xfId="2" applyFont="1" applyFill="1" applyBorder="1"/>
    <xf numFmtId="43" fontId="5" fillId="10" borderId="0" xfId="2" applyFont="1" applyFill="1" applyBorder="1"/>
    <xf numFmtId="0" fontId="5" fillId="10" borderId="0" xfId="0" applyFont="1" applyFill="1"/>
    <xf numFmtId="44" fontId="17" fillId="10" borderId="0" xfId="0" applyNumberFormat="1" applyFont="1" applyFill="1"/>
    <xf numFmtId="0" fontId="17" fillId="10" borderId="0" xfId="0" applyFont="1" applyFill="1"/>
    <xf numFmtId="165" fontId="5" fillId="5" borderId="0" xfId="2" applyNumberFormat="1" applyFont="1" applyFill="1"/>
    <xf numFmtId="165" fontId="5" fillId="7" borderId="0" xfId="2" applyNumberFormat="1" applyFont="1" applyFill="1"/>
    <xf numFmtId="0" fontId="10" fillId="0" borderId="0" xfId="0" applyFont="1" applyAlignment="1">
      <alignment vertical="center"/>
    </xf>
    <xf numFmtId="0" fontId="10" fillId="0" borderId="0" xfId="0" applyFont="1" applyAlignment="1">
      <alignment horizontal="center" vertical="center"/>
    </xf>
    <xf numFmtId="43" fontId="6" fillId="0" borderId="1" xfId="2" applyFont="1" applyFill="1" applyBorder="1"/>
    <xf numFmtId="43" fontId="5" fillId="0" borderId="1" xfId="2" applyFont="1" applyFill="1" applyBorder="1"/>
    <xf numFmtId="0" fontId="5" fillId="0" borderId="1" xfId="0" applyFont="1" applyBorder="1"/>
    <xf numFmtId="43" fontId="15" fillId="0" borderId="1" xfId="2" applyFont="1" applyFill="1" applyBorder="1"/>
    <xf numFmtId="0" fontId="15" fillId="0" borderId="1" xfId="0" applyFont="1" applyBorder="1"/>
    <xf numFmtId="2" fontId="18" fillId="0" borderId="1" xfId="2" applyNumberFormat="1" applyFont="1" applyFill="1" applyBorder="1" applyAlignment="1">
      <alignment horizontal="center"/>
    </xf>
    <xf numFmtId="0" fontId="19" fillId="0" borderId="1" xfId="0" applyFont="1" applyBorder="1"/>
    <xf numFmtId="0" fontId="18" fillId="0" borderId="1" xfId="0" applyFont="1" applyBorder="1" applyAlignment="1">
      <alignment horizontal="center"/>
    </xf>
    <xf numFmtId="0" fontId="22" fillId="5" borderId="0" xfId="0" applyFont="1" applyFill="1"/>
    <xf numFmtId="0" fontId="10" fillId="0" borderId="0" xfId="0" applyFont="1" applyAlignment="1">
      <alignment horizontal="right" vertical="center"/>
    </xf>
    <xf numFmtId="167" fontId="5" fillId="5" borderId="0" xfId="0" applyNumberFormat="1" applyFont="1" applyFill="1"/>
    <xf numFmtId="0" fontId="10" fillId="5"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horizontal="right" vertical="center"/>
    </xf>
    <xf numFmtId="166" fontId="0" fillId="5" borderId="0" xfId="4" applyNumberFormat="1" applyFont="1" applyFill="1"/>
    <xf numFmtId="0" fontId="6" fillId="0" borderId="27" xfId="0" applyFont="1" applyBorder="1" applyAlignment="1">
      <alignment horizontal="center" vertical="top" wrapText="1"/>
    </xf>
    <xf numFmtId="0" fontId="15" fillId="0" borderId="27" xfId="0" applyFont="1" applyBorder="1" applyAlignment="1">
      <alignment horizontal="center" vertical="center" wrapText="1"/>
    </xf>
    <xf numFmtId="0" fontId="5" fillId="0" borderId="32" xfId="0" applyFont="1" applyBorder="1"/>
    <xf numFmtId="0" fontId="5" fillId="11" borderId="0" xfId="0" applyFont="1" applyFill="1"/>
    <xf numFmtId="0" fontId="6" fillId="12" borderId="0" xfId="0" applyFont="1" applyFill="1"/>
    <xf numFmtId="0" fontId="5" fillId="5" borderId="18" xfId="0" applyFont="1" applyFill="1" applyBorder="1"/>
    <xf numFmtId="0" fontId="6" fillId="11" borderId="17" xfId="0" applyFont="1" applyFill="1" applyBorder="1" applyAlignment="1">
      <alignment vertical="center"/>
    </xf>
    <xf numFmtId="0" fontId="0" fillId="0" borderId="17" xfId="0" applyBorder="1"/>
    <xf numFmtId="0" fontId="6" fillId="0" borderId="17" xfId="0" applyFont="1" applyBorder="1"/>
    <xf numFmtId="0" fontId="6" fillId="11" borderId="17" xfId="0" applyFont="1" applyFill="1" applyBorder="1" applyAlignment="1">
      <alignment wrapText="1"/>
    </xf>
    <xf numFmtId="0" fontId="5" fillId="0" borderId="17" xfId="0" applyFont="1" applyBorder="1"/>
    <xf numFmtId="0" fontId="5" fillId="11" borderId="17" xfId="0" applyFont="1" applyFill="1" applyBorder="1"/>
    <xf numFmtId="0" fontId="5" fillId="5" borderId="17" xfId="0" applyFont="1" applyFill="1" applyBorder="1"/>
    <xf numFmtId="0" fontId="0" fillId="5" borderId="17" xfId="0" applyFill="1" applyBorder="1"/>
    <xf numFmtId="0" fontId="0" fillId="5" borderId="19" xfId="0" applyFill="1" applyBorder="1"/>
    <xf numFmtId="0" fontId="6" fillId="12" borderId="26" xfId="0" applyFont="1" applyFill="1" applyBorder="1"/>
    <xf numFmtId="0" fontId="11" fillId="12" borderId="26" xfId="0" applyFont="1" applyFill="1" applyBorder="1"/>
    <xf numFmtId="0" fontId="14" fillId="5" borderId="0" xfId="0" applyFont="1" applyFill="1"/>
    <xf numFmtId="0" fontId="27" fillId="0" borderId="27" xfId="0" applyFont="1" applyBorder="1" applyAlignment="1">
      <alignment horizontal="center" vertical="center" wrapText="1"/>
    </xf>
    <xf numFmtId="0" fontId="0" fillId="0" borderId="36" xfId="0" applyBorder="1"/>
    <xf numFmtId="0" fontId="23" fillId="5" borderId="37" xfId="0" applyFont="1" applyFill="1" applyBorder="1"/>
    <xf numFmtId="0" fontId="0" fillId="5" borderId="35" xfId="0" applyFill="1" applyBorder="1"/>
    <xf numFmtId="0" fontId="27" fillId="5" borderId="0" xfId="0" applyFont="1" applyFill="1"/>
    <xf numFmtId="0" fontId="15" fillId="3" borderId="1" xfId="0" applyFont="1" applyFill="1" applyBorder="1" applyAlignment="1">
      <alignment vertical="center"/>
    </xf>
    <xf numFmtId="0" fontId="15" fillId="3" borderId="1" xfId="0" applyFont="1" applyFill="1" applyBorder="1" applyAlignment="1">
      <alignment horizontal="center" vertical="center"/>
    </xf>
    <xf numFmtId="0" fontId="15" fillId="0" borderId="1" xfId="0" applyFont="1" applyBorder="1" applyAlignment="1">
      <alignment vertical="center"/>
    </xf>
    <xf numFmtId="0" fontId="15" fillId="0" borderId="1" xfId="0" applyFont="1" applyBorder="1" applyAlignment="1">
      <alignment horizontal="center" vertical="center"/>
    </xf>
    <xf numFmtId="0" fontId="15" fillId="4" borderId="1" xfId="0" applyFont="1" applyFill="1" applyBorder="1" applyAlignment="1">
      <alignment vertical="center"/>
    </xf>
    <xf numFmtId="0" fontId="15" fillId="4" borderId="1" xfId="0" applyFont="1" applyFill="1" applyBorder="1" applyAlignment="1">
      <alignment horizontal="center" vertical="center"/>
    </xf>
    <xf numFmtId="0" fontId="25" fillId="0" borderId="0" xfId="0" applyFont="1"/>
    <xf numFmtId="44" fontId="18" fillId="2" borderId="1" xfId="3" applyFont="1" applyFill="1" applyBorder="1"/>
    <xf numFmtId="0" fontId="18" fillId="2" borderId="1" xfId="0" applyFont="1" applyFill="1" applyBorder="1"/>
    <xf numFmtId="0" fontId="5" fillId="11" borderId="33" xfId="0" applyFont="1" applyFill="1" applyBorder="1"/>
    <xf numFmtId="0" fontId="5" fillId="11" borderId="39" xfId="0" applyFont="1" applyFill="1" applyBorder="1"/>
    <xf numFmtId="8" fontId="6" fillId="11" borderId="40" xfId="0" applyNumberFormat="1" applyFont="1" applyFill="1" applyBorder="1" applyAlignment="1" applyProtection="1">
      <alignment horizontal="center" vertical="center" wrapText="1"/>
      <protection hidden="1"/>
    </xf>
    <xf numFmtId="2" fontId="6" fillId="11" borderId="40" xfId="0" applyNumberFormat="1" applyFont="1" applyFill="1" applyBorder="1" applyAlignment="1" applyProtection="1">
      <alignment horizontal="center" vertical="center"/>
      <protection hidden="1"/>
    </xf>
    <xf numFmtId="8" fontId="6" fillId="11" borderId="28" xfId="0" applyNumberFormat="1" applyFont="1" applyFill="1" applyBorder="1" applyAlignment="1" applyProtection="1">
      <alignment horizontal="center" vertical="center" wrapText="1"/>
      <protection hidden="1"/>
    </xf>
    <xf numFmtId="2" fontId="6" fillId="11" borderId="30" xfId="0" applyNumberFormat="1" applyFont="1" applyFill="1" applyBorder="1" applyAlignment="1" applyProtection="1">
      <alignment horizontal="center" vertical="center"/>
      <protection hidden="1"/>
    </xf>
    <xf numFmtId="8" fontId="6" fillId="0" borderId="28" xfId="0" applyNumberFormat="1" applyFont="1" applyBorder="1" applyAlignment="1" applyProtection="1">
      <alignment horizontal="center" vertical="center" wrapText="1"/>
      <protection hidden="1"/>
    </xf>
    <xf numFmtId="0" fontId="5" fillId="0" borderId="28" xfId="0" applyFont="1" applyBorder="1" applyProtection="1">
      <protection hidden="1"/>
    </xf>
    <xf numFmtId="0" fontId="6" fillId="0" borderId="30" xfId="0" applyFont="1" applyBorder="1" applyAlignment="1" applyProtection="1">
      <alignment horizontal="center" vertical="center"/>
      <protection hidden="1"/>
    </xf>
    <xf numFmtId="0" fontId="6" fillId="11" borderId="30" xfId="0" applyFont="1" applyFill="1" applyBorder="1" applyAlignment="1" applyProtection="1">
      <alignment horizontal="center" vertical="center"/>
      <protection hidden="1"/>
    </xf>
    <xf numFmtId="8" fontId="5" fillId="11" borderId="29" xfId="0" applyNumberFormat="1" applyFont="1" applyFill="1" applyBorder="1" applyAlignment="1" applyProtection="1">
      <alignment horizontal="center" vertical="center" wrapText="1"/>
      <protection hidden="1"/>
    </xf>
    <xf numFmtId="0" fontId="6" fillId="11" borderId="31" xfId="0" applyFont="1" applyFill="1" applyBorder="1" applyAlignment="1" applyProtection="1">
      <alignment horizontal="center" vertical="center"/>
      <protection hidden="1"/>
    </xf>
    <xf numFmtId="0" fontId="5" fillId="0" borderId="0" xfId="0" applyFont="1" applyProtection="1">
      <protection hidden="1"/>
    </xf>
    <xf numFmtId="0" fontId="5" fillId="0" borderId="18" xfId="0" applyFont="1" applyBorder="1" applyProtection="1">
      <protection hidden="1"/>
    </xf>
    <xf numFmtId="0" fontId="5" fillId="5" borderId="0" xfId="0" applyFont="1" applyFill="1" applyProtection="1">
      <protection locked="0"/>
    </xf>
    <xf numFmtId="0" fontId="0" fillId="5" borderId="0" xfId="0" applyFill="1" applyProtection="1">
      <protection locked="0"/>
    </xf>
    <xf numFmtId="167" fontId="5" fillId="5" borderId="0" xfId="0" applyNumberFormat="1" applyFont="1" applyFill="1" applyProtection="1">
      <protection locked="0"/>
    </xf>
    <xf numFmtId="8" fontId="5" fillId="5" borderId="0" xfId="0" applyNumberFormat="1" applyFont="1" applyFill="1" applyProtection="1">
      <protection locked="0"/>
    </xf>
    <xf numFmtId="0" fontId="5" fillId="0" borderId="0" xfId="0" applyFont="1" applyProtection="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10" fillId="0" borderId="0" xfId="0" applyFont="1" applyAlignment="1" applyProtection="1">
      <alignment vertical="center"/>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right" vertical="center"/>
      <protection locked="0"/>
    </xf>
    <xf numFmtId="8" fontId="6" fillId="0" borderId="0" xfId="0" applyNumberFormat="1" applyFont="1" applyAlignment="1" applyProtection="1">
      <alignment horizontal="center" vertical="center" wrapText="1"/>
      <protection locked="0"/>
    </xf>
    <xf numFmtId="8" fontId="0" fillId="0" borderId="0" xfId="0" applyNumberFormat="1" applyProtection="1">
      <protection locked="0"/>
    </xf>
    <xf numFmtId="8" fontId="5" fillId="0" borderId="0" xfId="0" applyNumberFormat="1" applyFont="1" applyProtection="1">
      <protection locked="0"/>
    </xf>
    <xf numFmtId="2" fontId="6" fillId="0" borderId="0" xfId="2" applyNumberFormat="1" applyFont="1" applyFill="1" applyBorder="1" applyAlignment="1" applyProtection="1">
      <alignment horizontal="center" vertical="center" wrapText="1"/>
      <protection locked="0"/>
    </xf>
    <xf numFmtId="2" fontId="5" fillId="0" borderId="0" xfId="0" applyNumberFormat="1" applyFont="1" applyProtection="1">
      <protection locked="0"/>
    </xf>
    <xf numFmtId="0" fontId="5" fillId="0" borderId="0" xfId="0" applyFont="1" applyAlignment="1" applyProtection="1">
      <alignment horizontal="center" vertical="center" wrapText="1"/>
      <protection locked="0"/>
    </xf>
    <xf numFmtId="9" fontId="0" fillId="0" borderId="0" xfId="0" applyNumberFormat="1" applyProtection="1">
      <protection locked="0"/>
    </xf>
    <xf numFmtId="43" fontId="0" fillId="0" borderId="0" xfId="2" applyFont="1" applyProtection="1">
      <protection locked="0"/>
    </xf>
    <xf numFmtId="0" fontId="5" fillId="4" borderId="0" xfId="0" applyFont="1" applyFill="1" applyAlignment="1" applyProtection="1">
      <alignment horizontal="center" vertical="center" wrapText="1"/>
      <protection locked="0"/>
    </xf>
    <xf numFmtId="8" fontId="18" fillId="0" borderId="0" xfId="0" applyNumberFormat="1" applyFont="1" applyProtection="1">
      <protection locked="0"/>
    </xf>
    <xf numFmtId="8" fontId="5" fillId="0" borderId="0" xfId="0" applyNumberFormat="1" applyFont="1" applyAlignment="1" applyProtection="1">
      <alignment horizontal="center" vertical="center" wrapText="1"/>
      <protection locked="0"/>
    </xf>
    <xf numFmtId="0" fontId="6" fillId="0" borderId="0" xfId="5" applyFont="1" applyAlignment="1" applyProtection="1">
      <alignment horizontal="center" vertical="center"/>
      <protection locked="0"/>
    </xf>
    <xf numFmtId="164" fontId="7" fillId="0" borderId="0" xfId="0" applyNumberFormat="1" applyFont="1" applyAlignment="1" applyProtection="1">
      <alignment horizontal="center"/>
      <protection locked="0"/>
    </xf>
    <xf numFmtId="165" fontId="0" fillId="0" borderId="0" xfId="0" applyNumberFormat="1" applyProtection="1">
      <protection locked="0"/>
    </xf>
    <xf numFmtId="164" fontId="0" fillId="0" borderId="0" xfId="0" applyNumberFormat="1" applyProtection="1">
      <protection locked="0"/>
    </xf>
    <xf numFmtId="0" fontId="6" fillId="0" borderId="4" xfId="5" applyFont="1" applyBorder="1" applyAlignment="1" applyProtection="1">
      <alignment horizontal="center" vertical="center"/>
      <protection locked="0"/>
    </xf>
    <xf numFmtId="0" fontId="6" fillId="2" borderId="0" xfId="0" applyFont="1" applyFill="1" applyProtection="1">
      <protection locked="0"/>
    </xf>
    <xf numFmtId="9" fontId="5" fillId="0" borderId="0" xfId="4" applyFont="1" applyProtection="1">
      <protection locked="0"/>
    </xf>
    <xf numFmtId="0" fontId="12" fillId="6" borderId="14" xfId="0" applyFont="1" applyFill="1" applyBorder="1" applyAlignment="1">
      <alignment horizontal="center" vertical="center" wrapText="1"/>
    </xf>
    <xf numFmtId="8" fontId="12" fillId="6" borderId="41" xfId="0" applyNumberFormat="1" applyFont="1" applyFill="1" applyBorder="1" applyAlignment="1">
      <alignment horizontal="center" vertical="center" wrapText="1"/>
    </xf>
    <xf numFmtId="0" fontId="5" fillId="0" borderId="42" xfId="0" applyFont="1" applyBorder="1" applyAlignment="1">
      <alignment horizontal="center" vertical="center" wrapText="1"/>
    </xf>
    <xf numFmtId="165" fontId="5" fillId="9" borderId="0" xfId="0" applyNumberFormat="1" applyFont="1" applyFill="1"/>
    <xf numFmtId="166" fontId="0" fillId="0" borderId="0" xfId="4" applyNumberFormat="1" applyFont="1" applyFill="1" applyBorder="1" applyProtection="1">
      <protection locked="0"/>
    </xf>
    <xf numFmtId="0" fontId="8" fillId="0" borderId="0" xfId="0" applyFont="1" applyAlignment="1" applyProtection="1">
      <alignment horizontal="right" vertical="center"/>
      <protection locked="0"/>
    </xf>
    <xf numFmtId="0" fontId="15" fillId="0" borderId="0" xfId="0" applyFont="1" applyAlignment="1">
      <alignment vertical="center"/>
    </xf>
    <xf numFmtId="0" fontId="15" fillId="0" borderId="0" xfId="0" applyFont="1" applyAlignment="1">
      <alignment horizontal="center" vertical="center"/>
    </xf>
    <xf numFmtId="0" fontId="15" fillId="0" borderId="0" xfId="0" applyFont="1"/>
    <xf numFmtId="0" fontId="6" fillId="0" borderId="1" xfId="5" applyFont="1" applyBorder="1" applyAlignment="1" applyProtection="1">
      <alignment horizontal="center" vertical="center"/>
      <protection locked="0"/>
    </xf>
    <xf numFmtId="8" fontId="19" fillId="0" borderId="0" xfId="0" applyNumberFormat="1" applyFont="1" applyProtection="1">
      <protection locked="0"/>
    </xf>
    <xf numFmtId="0" fontId="27" fillId="11" borderId="0" xfId="0" applyFont="1" applyFill="1" applyAlignment="1">
      <alignment horizontal="center" wrapText="1"/>
    </xf>
    <xf numFmtId="8" fontId="12" fillId="5" borderId="0" xfId="0" applyNumberFormat="1" applyFont="1" applyFill="1" applyAlignment="1">
      <alignment horizontal="center" vertical="center" wrapText="1"/>
    </xf>
    <xf numFmtId="0" fontId="12" fillId="5" borderId="0" xfId="0" applyFont="1" applyFill="1" applyAlignment="1">
      <alignment horizontal="center" vertical="center" wrapText="1"/>
    </xf>
    <xf numFmtId="167" fontId="5" fillId="0" borderId="0" xfId="0" applyNumberFormat="1" applyFont="1"/>
    <xf numFmtId="8" fontId="5" fillId="0" borderId="0" xfId="0" applyNumberFormat="1" applyFont="1"/>
    <xf numFmtId="166" fontId="0" fillId="0" borderId="0" xfId="4" applyNumberFormat="1" applyFont="1" applyFill="1"/>
    <xf numFmtId="167" fontId="5" fillId="0" borderId="0" xfId="0" applyNumberFormat="1" applyFont="1" applyProtection="1">
      <protection locked="0"/>
    </xf>
    <xf numFmtId="166" fontId="0" fillId="0" borderId="0" xfId="4" applyNumberFormat="1" applyFont="1" applyFill="1" applyProtection="1">
      <protection locked="0"/>
    </xf>
    <xf numFmtId="0" fontId="19" fillId="0" borderId="0" xfId="0" applyFont="1" applyAlignment="1" applyProtection="1">
      <alignment wrapText="1"/>
      <protection locked="0"/>
    </xf>
    <xf numFmtId="43" fontId="0" fillId="0" borderId="0" xfId="2" applyFont="1" applyFill="1" applyProtection="1">
      <protection locked="0"/>
    </xf>
    <xf numFmtId="0" fontId="9"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0" fillId="0" borderId="1" xfId="0" applyBorder="1" applyProtection="1">
      <protection locked="0"/>
    </xf>
    <xf numFmtId="0" fontId="10" fillId="0" borderId="1" xfId="0" applyFont="1" applyBorder="1" applyAlignment="1" applyProtection="1">
      <alignment horizontal="center" vertical="center"/>
      <protection locked="0"/>
    </xf>
    <xf numFmtId="0" fontId="10" fillId="0" borderId="1" xfId="0" applyFont="1" applyBorder="1" applyAlignment="1" applyProtection="1">
      <alignment horizontal="right" vertical="center"/>
      <protection locked="0"/>
    </xf>
    <xf numFmtId="166" fontId="0" fillId="0" borderId="1" xfId="4" applyNumberFormat="1" applyFont="1" applyFill="1" applyBorder="1" applyProtection="1">
      <protection locked="0"/>
    </xf>
    <xf numFmtId="164" fontId="7" fillId="0" borderId="4" xfId="0" applyNumberFormat="1" applyFont="1" applyBorder="1" applyAlignment="1" applyProtection="1">
      <alignment horizontal="center"/>
      <protection locked="0"/>
    </xf>
    <xf numFmtId="0" fontId="6" fillId="0" borderId="0" xfId="0" applyFont="1" applyProtection="1">
      <protection locked="0"/>
    </xf>
    <xf numFmtId="9" fontId="5" fillId="0" borderId="0" xfId="4" applyFont="1" applyFill="1" applyProtection="1">
      <protection locked="0"/>
    </xf>
    <xf numFmtId="8" fontId="18" fillId="2" borderId="25" xfId="3" applyNumberFormat="1" applyFont="1" applyFill="1" applyBorder="1"/>
    <xf numFmtId="8" fontId="18" fillId="8" borderId="25" xfId="0" applyNumberFormat="1" applyFont="1" applyFill="1" applyBorder="1" applyAlignment="1">
      <alignment horizontal="center"/>
    </xf>
    <xf numFmtId="0" fontId="5" fillId="5" borderId="43" xfId="0" applyFont="1" applyFill="1" applyBorder="1"/>
    <xf numFmtId="43" fontId="5" fillId="5" borderId="43" xfId="2" applyFont="1" applyFill="1" applyBorder="1"/>
    <xf numFmtId="0" fontId="30" fillId="0" borderId="0" xfId="0" applyFont="1"/>
    <xf numFmtId="0" fontId="30" fillId="5" borderId="0" xfId="0" applyFont="1" applyFill="1"/>
    <xf numFmtId="0" fontId="31" fillId="5" borderId="0" xfId="0" applyFont="1" applyFill="1" applyAlignment="1">
      <alignment horizontal="center"/>
    </xf>
    <xf numFmtId="0" fontId="32" fillId="0" borderId="0" xfId="0" applyFont="1"/>
    <xf numFmtId="0" fontId="6" fillId="0" borderId="0" xfId="5" applyFont="1" applyAlignment="1">
      <alignment horizontal="left" vertical="center"/>
    </xf>
    <xf numFmtId="0" fontId="22" fillId="0" borderId="0" xfId="5" applyFont="1" applyAlignment="1">
      <alignment horizontal="left" vertical="center"/>
    </xf>
    <xf numFmtId="0" fontId="16" fillId="0" borderId="0" xfId="0" applyFont="1"/>
    <xf numFmtId="169" fontId="6" fillId="11" borderId="40" xfId="0" applyNumberFormat="1" applyFont="1" applyFill="1" applyBorder="1" applyAlignment="1" applyProtection="1">
      <alignment horizontal="center" vertical="center" wrapText="1"/>
      <protection hidden="1"/>
    </xf>
    <xf numFmtId="169" fontId="6" fillId="11" borderId="28" xfId="0" applyNumberFormat="1" applyFont="1" applyFill="1" applyBorder="1" applyAlignment="1" applyProtection="1">
      <alignment horizontal="center" vertical="center" wrapText="1"/>
      <protection hidden="1"/>
    </xf>
    <xf numFmtId="169" fontId="5" fillId="0" borderId="28" xfId="0" applyNumberFormat="1" applyFont="1" applyBorder="1" applyProtection="1">
      <protection hidden="1"/>
    </xf>
    <xf numFmtId="169" fontId="6" fillId="11" borderId="40" xfId="0" applyNumberFormat="1" applyFont="1" applyFill="1" applyBorder="1" applyAlignment="1" applyProtection="1">
      <alignment horizontal="center" vertical="center"/>
      <protection hidden="1"/>
    </xf>
    <xf numFmtId="169" fontId="6" fillId="11" borderId="28" xfId="0" applyNumberFormat="1" applyFont="1" applyFill="1" applyBorder="1" applyAlignment="1" applyProtection="1">
      <alignment horizontal="center" vertical="center"/>
      <protection hidden="1"/>
    </xf>
    <xf numFmtId="169" fontId="6" fillId="0" borderId="28" xfId="0" applyNumberFormat="1" applyFont="1" applyBorder="1" applyAlignment="1" applyProtection="1">
      <alignment horizontal="center" vertical="center"/>
      <protection hidden="1"/>
    </xf>
    <xf numFmtId="169" fontId="5" fillId="11" borderId="29" xfId="0" applyNumberFormat="1" applyFont="1" applyFill="1" applyBorder="1" applyAlignment="1" applyProtection="1">
      <alignment horizontal="center" vertical="center" wrapText="1"/>
      <protection hidden="1"/>
    </xf>
    <xf numFmtId="8" fontId="0" fillId="5" borderId="0" xfId="0" applyNumberFormat="1" applyFill="1"/>
    <xf numFmtId="0" fontId="15" fillId="5" borderId="0" xfId="0" applyFont="1" applyFill="1" applyAlignment="1">
      <alignment horizontal="center" vertical="center"/>
    </xf>
    <xf numFmtId="0" fontId="15" fillId="5" borderId="0" xfId="0" applyFont="1" applyFill="1"/>
    <xf numFmtId="0" fontId="6" fillId="5" borderId="0" xfId="0" applyFont="1" applyFill="1" applyAlignment="1">
      <alignment horizontal="left" wrapText="1"/>
    </xf>
    <xf numFmtId="168" fontId="0" fillId="5" borderId="0" xfId="0" applyNumberFormat="1" applyFill="1"/>
    <xf numFmtId="164" fontId="0" fillId="5" borderId="0" xfId="0" applyNumberFormat="1" applyFill="1"/>
    <xf numFmtId="2" fontId="5" fillId="5" borderId="0" xfId="2" applyNumberFormat="1" applyFont="1" applyFill="1" applyBorder="1" applyAlignment="1">
      <alignment horizontal="right" vertical="center" wrapText="1"/>
    </xf>
    <xf numFmtId="44" fontId="0" fillId="5" borderId="0" xfId="0" applyNumberFormat="1" applyFill="1"/>
    <xf numFmtId="0" fontId="17" fillId="8" borderId="27" xfId="0" applyFont="1" applyFill="1" applyBorder="1" applyAlignment="1">
      <alignment horizontal="center" vertical="center" wrapText="1"/>
    </xf>
    <xf numFmtId="44" fontId="6" fillId="8" borderId="5" xfId="3" applyFont="1" applyFill="1" applyBorder="1" applyAlignment="1" applyProtection="1">
      <alignment horizontal="center" vertical="center"/>
      <protection hidden="1"/>
    </xf>
    <xf numFmtId="44" fontId="6" fillId="8" borderId="0" xfId="3" applyFont="1" applyFill="1" applyBorder="1" applyAlignment="1" applyProtection="1">
      <alignment horizontal="center" vertical="center"/>
      <protection hidden="1"/>
    </xf>
    <xf numFmtId="0" fontId="17" fillId="13" borderId="34" xfId="0" applyFont="1" applyFill="1" applyBorder="1" applyAlignment="1">
      <alignment horizontal="center" vertical="center" wrapText="1"/>
    </xf>
    <xf numFmtId="44" fontId="6" fillId="13" borderId="18" xfId="3" applyFont="1" applyFill="1" applyBorder="1" applyAlignment="1" applyProtection="1">
      <alignment vertical="center"/>
      <protection hidden="1"/>
    </xf>
    <xf numFmtId="44" fontId="6" fillId="13" borderId="5" xfId="3" applyFont="1" applyFill="1" applyBorder="1" applyAlignment="1" applyProtection="1">
      <alignment vertical="center"/>
      <protection hidden="1"/>
    </xf>
    <xf numFmtId="0" fontId="29" fillId="11" borderId="0" xfId="0" applyFont="1" applyFill="1"/>
    <xf numFmtId="0" fontId="0" fillId="11" borderId="0" xfId="0" applyFill="1"/>
    <xf numFmtId="0" fontId="5" fillId="11" borderId="0" xfId="0" applyFont="1" applyFill="1" applyAlignment="1">
      <alignment horizontal="center" vertical="center" wrapText="1"/>
    </xf>
    <xf numFmtId="0" fontId="0" fillId="11" borderId="0" xfId="0" applyFill="1" applyAlignment="1">
      <alignment horizontal="center"/>
    </xf>
    <xf numFmtId="0" fontId="0" fillId="11" borderId="0" xfId="0" applyFill="1" applyAlignment="1">
      <alignment horizontal="center" vertical="center"/>
    </xf>
    <xf numFmtId="0" fontId="15" fillId="0" borderId="44" xfId="0" applyFont="1" applyBorder="1" applyAlignment="1">
      <alignment horizontal="center" vertical="center" wrapText="1"/>
    </xf>
    <xf numFmtId="0" fontId="33" fillId="0" borderId="45" xfId="0" applyFont="1" applyBorder="1" applyAlignment="1">
      <alignment horizontal="center" vertical="center" wrapText="1"/>
    </xf>
    <xf numFmtId="2" fontId="20" fillId="0" borderId="45" xfId="0" applyNumberFormat="1" applyFont="1" applyBorder="1" applyAlignment="1">
      <alignment horizontal="right" vertical="center" wrapText="1"/>
    </xf>
    <xf numFmtId="0" fontId="15" fillId="0" borderId="45" xfId="0" applyFont="1" applyBorder="1" applyAlignment="1">
      <alignment horizontal="center" vertical="center" wrapText="1"/>
    </xf>
    <xf numFmtId="0" fontId="15" fillId="0" borderId="47" xfId="0" applyFont="1" applyBorder="1" applyAlignment="1">
      <alignment horizontal="center" vertical="center" wrapText="1"/>
    </xf>
    <xf numFmtId="0" fontId="33" fillId="0" borderId="1" xfId="0" applyFont="1" applyBorder="1" applyAlignment="1">
      <alignment horizontal="center" vertical="center" wrapText="1"/>
    </xf>
    <xf numFmtId="2" fontId="20" fillId="0" borderId="1" xfId="0" applyNumberFormat="1" applyFont="1" applyBorder="1" applyAlignment="1">
      <alignment horizontal="right" vertical="center" wrapText="1"/>
    </xf>
    <xf numFmtId="0" fontId="15" fillId="0" borderId="1" xfId="0" applyFont="1" applyBorder="1" applyAlignment="1">
      <alignment horizontal="center" vertical="center" wrapText="1"/>
    </xf>
    <xf numFmtId="0" fontId="15" fillId="4" borderId="45" xfId="0" applyFont="1" applyFill="1" applyBorder="1" applyAlignment="1">
      <alignment horizontal="right" vertical="center" wrapText="1"/>
    </xf>
    <xf numFmtId="0" fontId="15" fillId="4" borderId="45" xfId="0" applyFont="1" applyFill="1" applyBorder="1" applyAlignment="1">
      <alignment wrapText="1"/>
    </xf>
    <xf numFmtId="0" fontId="15" fillId="4" borderId="46" xfId="0" applyFont="1" applyFill="1" applyBorder="1" applyAlignment="1">
      <alignment wrapText="1"/>
    </xf>
    <xf numFmtId="0" fontId="15" fillId="4" borderId="1" xfId="0" applyFont="1" applyFill="1" applyBorder="1" applyAlignment="1">
      <alignment horizontal="right" vertical="center" wrapText="1"/>
    </xf>
    <xf numFmtId="0" fontId="15" fillId="4" borderId="1" xfId="0" applyFont="1" applyFill="1" applyBorder="1" applyAlignment="1">
      <alignment wrapText="1"/>
    </xf>
    <xf numFmtId="0" fontId="15" fillId="4" borderId="48" xfId="0" applyFont="1" applyFill="1" applyBorder="1" applyAlignment="1">
      <alignment wrapText="1"/>
    </xf>
    <xf numFmtId="0" fontId="15" fillId="4" borderId="45"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vertical="center" wrapText="1"/>
    </xf>
    <xf numFmtId="0" fontId="15" fillId="4" borderId="1" xfId="0" applyFont="1" applyFill="1" applyBorder="1" applyAlignment="1">
      <alignment horizontal="center" wrapText="1"/>
    </xf>
    <xf numFmtId="0" fontId="15" fillId="4" borderId="45" xfId="0" applyFont="1" applyFill="1" applyBorder="1" applyAlignment="1">
      <alignment vertical="center" wrapText="1"/>
    </xf>
    <xf numFmtId="0" fontId="15" fillId="4" borderId="45" xfId="0" applyFont="1" applyFill="1" applyBorder="1" applyAlignment="1">
      <alignment horizontal="center" wrapText="1"/>
    </xf>
    <xf numFmtId="0" fontId="15" fillId="0" borderId="49" xfId="0" applyFont="1" applyBorder="1" applyAlignment="1">
      <alignment horizontal="center" vertical="center" wrapText="1"/>
    </xf>
    <xf numFmtId="0" fontId="15" fillId="4" borderId="50" xfId="0" applyFont="1" applyFill="1" applyBorder="1" applyAlignment="1">
      <alignment vertical="center" wrapText="1"/>
    </xf>
    <xf numFmtId="0" fontId="15" fillId="4" borderId="50" xfId="0" applyFont="1" applyFill="1" applyBorder="1" applyAlignment="1">
      <alignment wrapText="1"/>
    </xf>
    <xf numFmtId="0" fontId="15" fillId="4" borderId="50" xfId="0" applyFont="1" applyFill="1" applyBorder="1" applyAlignment="1">
      <alignment horizontal="center" wrapText="1"/>
    </xf>
    <xf numFmtId="0" fontId="15" fillId="0" borderId="50" xfId="0" applyFont="1" applyBorder="1" applyAlignment="1">
      <alignment horizontal="center" vertical="center" wrapText="1"/>
    </xf>
    <xf numFmtId="2" fontId="20" fillId="0" borderId="50" xfId="0" applyNumberFormat="1" applyFont="1" applyBorder="1" applyAlignment="1">
      <alignment horizontal="right" vertical="center" wrapText="1"/>
    </xf>
    <xf numFmtId="0" fontId="15" fillId="4" borderId="50" xfId="0" applyFont="1" applyFill="1" applyBorder="1" applyAlignment="1">
      <alignment horizontal="right" vertical="center" wrapText="1"/>
    </xf>
    <xf numFmtId="164" fontId="15" fillId="0" borderId="1" xfId="0" applyNumberFormat="1" applyFont="1" applyBorder="1"/>
    <xf numFmtId="164" fontId="15" fillId="4" borderId="1" xfId="0" applyNumberFormat="1" applyFont="1" applyFill="1" applyBorder="1"/>
    <xf numFmtId="166" fontId="20" fillId="0" borderId="1" xfId="4" applyNumberFormat="1" applyFont="1" applyBorder="1"/>
    <xf numFmtId="166" fontId="20" fillId="4" borderId="1" xfId="4" applyNumberFormat="1" applyFont="1" applyFill="1" applyBorder="1"/>
    <xf numFmtId="43" fontId="5" fillId="0" borderId="0" xfId="2" applyFont="1" applyFill="1" applyBorder="1" applyAlignment="1">
      <alignment horizontal="right" vertical="center" wrapText="1"/>
    </xf>
    <xf numFmtId="43" fontId="5" fillId="7" borderId="0" xfId="2" applyFont="1" applyFill="1" applyBorder="1" applyAlignment="1">
      <alignment horizontal="right" vertical="center" wrapText="1"/>
    </xf>
    <xf numFmtId="43" fontId="5" fillId="7" borderId="10" xfId="2" applyFont="1" applyFill="1" applyBorder="1" applyAlignment="1">
      <alignment horizontal="right" vertical="center" wrapText="1"/>
    </xf>
    <xf numFmtId="43" fontId="5" fillId="7" borderId="3" xfId="2" applyFont="1" applyFill="1" applyBorder="1" applyAlignment="1">
      <alignment horizontal="right" vertical="center" wrapText="1"/>
    </xf>
    <xf numFmtId="0" fontId="12" fillId="6" borderId="11" xfId="0" applyFont="1" applyFill="1" applyBorder="1" applyAlignment="1">
      <alignment horizontal="right" vertical="center" wrapText="1"/>
    </xf>
    <xf numFmtId="0" fontId="12" fillId="6" borderId="14" xfId="0" applyFont="1" applyFill="1" applyBorder="1" applyAlignment="1">
      <alignment horizontal="right" vertical="center" wrapText="1"/>
    </xf>
    <xf numFmtId="0" fontId="24" fillId="5" borderId="0" xfId="5" applyFont="1" applyFill="1" applyAlignment="1">
      <alignment horizontal="left" vertical="center"/>
    </xf>
    <xf numFmtId="170" fontId="0" fillId="5" borderId="0" xfId="0" applyNumberFormat="1" applyFill="1"/>
    <xf numFmtId="164" fontId="28" fillId="10" borderId="0" xfId="6" applyNumberFormat="1" applyFont="1" applyFill="1"/>
    <xf numFmtId="0" fontId="0" fillId="2" borderId="0" xfId="0" applyFill="1" applyProtection="1">
      <protection locked="0"/>
    </xf>
    <xf numFmtId="2" fontId="6" fillId="2" borderId="0" xfId="2" applyNumberFormat="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locked="0"/>
    </xf>
    <xf numFmtId="0" fontId="5" fillId="2" borderId="0" xfId="0" applyFont="1" applyFill="1" applyProtection="1">
      <protection locked="0"/>
    </xf>
    <xf numFmtId="0" fontId="5" fillId="14" borderId="0" xfId="0" applyFont="1" applyFill="1" applyProtection="1">
      <protection locked="0"/>
    </xf>
    <xf numFmtId="0" fontId="18" fillId="14" borderId="0" xfId="0" applyFont="1" applyFill="1" applyProtection="1">
      <protection locked="0"/>
    </xf>
    <xf numFmtId="0" fontId="5" fillId="14" borderId="0" xfId="0" applyFont="1" applyFill="1" applyAlignment="1" applyProtection="1">
      <alignment horizontal="center"/>
      <protection locked="0"/>
    </xf>
    <xf numFmtId="168" fontId="5" fillId="9" borderId="1" xfId="0" applyNumberFormat="1" applyFont="1" applyFill="1" applyBorder="1" applyProtection="1">
      <protection locked="0"/>
    </xf>
    <xf numFmtId="44" fontId="35" fillId="12" borderId="29" xfId="3" applyFont="1" applyFill="1" applyBorder="1" applyAlignment="1" applyProtection="1">
      <alignment horizontal="center" vertical="center"/>
      <protection hidden="1"/>
    </xf>
    <xf numFmtId="8" fontId="36" fillId="0" borderId="0" xfId="0" applyNumberFormat="1" applyFont="1" applyProtection="1">
      <protection hidden="1"/>
    </xf>
    <xf numFmtId="44" fontId="35" fillId="12" borderId="26" xfId="3" applyFont="1" applyFill="1" applyBorder="1" applyAlignment="1" applyProtection="1">
      <alignment horizontal="center" vertical="center"/>
      <protection hidden="1"/>
    </xf>
    <xf numFmtId="169" fontId="0" fillId="5" borderId="0" xfId="0" applyNumberFormat="1" applyFill="1"/>
    <xf numFmtId="167" fontId="5" fillId="14" borderId="0" xfId="0" applyNumberFormat="1" applyFont="1" applyFill="1" applyProtection="1">
      <protection locked="0"/>
    </xf>
    <xf numFmtId="44" fontId="5" fillId="5" borderId="0" xfId="0" applyNumberFormat="1" applyFont="1" applyFill="1"/>
    <xf numFmtId="8" fontId="12" fillId="6" borderId="12" xfId="0" applyNumberFormat="1" applyFont="1" applyFill="1" applyBorder="1" applyAlignment="1">
      <alignment horizontal="right" vertical="center" wrapText="1"/>
    </xf>
    <xf numFmtId="8" fontId="12" fillId="6" borderId="13" xfId="0" applyNumberFormat="1" applyFont="1" applyFill="1" applyBorder="1" applyAlignment="1">
      <alignment horizontal="right" vertical="center" wrapText="1"/>
    </xf>
    <xf numFmtId="8" fontId="12" fillId="6" borderId="41" xfId="0" applyNumberFormat="1" applyFont="1" applyFill="1" applyBorder="1" applyAlignment="1">
      <alignment horizontal="right" vertical="center" wrapText="1"/>
    </xf>
    <xf numFmtId="0" fontId="0" fillId="2" borderId="0" xfId="0" applyFill="1"/>
    <xf numFmtId="167" fontId="5" fillId="2" borderId="0" xfId="0" applyNumberFormat="1" applyFont="1" applyFill="1"/>
    <xf numFmtId="8" fontId="5" fillId="2" borderId="0" xfId="0" applyNumberFormat="1" applyFont="1" applyFill="1"/>
    <xf numFmtId="0" fontId="10" fillId="2" borderId="0" xfId="0" applyFont="1" applyFill="1" applyAlignment="1">
      <alignment vertical="center"/>
    </xf>
    <xf numFmtId="0" fontId="10" fillId="2" borderId="0" xfId="0" applyFont="1" applyFill="1" applyAlignment="1">
      <alignment horizontal="center" vertical="center"/>
    </xf>
    <xf numFmtId="0" fontId="10" fillId="2" borderId="0" xfId="0" applyFont="1" applyFill="1" applyAlignment="1">
      <alignment horizontal="right" vertical="center"/>
    </xf>
    <xf numFmtId="166" fontId="0" fillId="2" borderId="0" xfId="4" applyNumberFormat="1" applyFont="1" applyFill="1"/>
    <xf numFmtId="2" fontId="15" fillId="0" borderId="45" xfId="0" applyNumberFormat="1" applyFont="1" applyBorder="1" applyAlignment="1">
      <alignment horizontal="right" vertical="center" wrapText="1"/>
    </xf>
    <xf numFmtId="2" fontId="15" fillId="0" borderId="1" xfId="0" applyNumberFormat="1" applyFont="1" applyBorder="1" applyAlignment="1">
      <alignment horizontal="right" vertical="center" wrapText="1"/>
    </xf>
    <xf numFmtId="2" fontId="15" fillId="0" borderId="50" xfId="0" applyNumberFormat="1" applyFont="1" applyBorder="1" applyAlignment="1">
      <alignment horizontal="right" vertical="center" wrapText="1"/>
    </xf>
    <xf numFmtId="0" fontId="25" fillId="5" borderId="0" xfId="0" applyFont="1" applyFill="1"/>
    <xf numFmtId="0" fontId="32" fillId="5" borderId="0" xfId="0" applyFont="1" applyFill="1"/>
    <xf numFmtId="0" fontId="40" fillId="4" borderId="51" xfId="0" applyFont="1" applyFill="1" applyBorder="1" applyAlignment="1">
      <alignment wrapText="1"/>
    </xf>
    <xf numFmtId="0" fontId="6" fillId="15" borderId="14" xfId="0" applyFont="1" applyFill="1" applyBorder="1" applyAlignment="1">
      <alignment horizontal="center" vertical="center" wrapText="1"/>
    </xf>
    <xf numFmtId="0" fontId="6" fillId="15" borderId="12" xfId="0" applyFont="1" applyFill="1" applyBorder="1" applyAlignment="1">
      <alignment horizontal="center" vertical="center" wrapText="1"/>
    </xf>
    <xf numFmtId="0" fontId="6" fillId="15" borderId="7" xfId="0" applyFont="1" applyFill="1" applyBorder="1" applyAlignment="1">
      <alignment horizontal="center" vertical="center" wrapText="1"/>
    </xf>
    <xf numFmtId="0" fontId="7" fillId="5" borderId="0" xfId="0" applyFont="1" applyFill="1"/>
    <xf numFmtId="0" fontId="6" fillId="16" borderId="0" xfId="0" applyFont="1" applyFill="1" applyAlignment="1">
      <alignment horizontal="center" vertical="center"/>
    </xf>
    <xf numFmtId="0" fontId="9" fillId="16" borderId="0" xfId="0" applyFont="1" applyFill="1" applyAlignment="1">
      <alignment horizontal="center" vertical="center"/>
    </xf>
    <xf numFmtId="0" fontId="6" fillId="16" borderId="0" xfId="0" applyFont="1" applyFill="1"/>
    <xf numFmtId="0" fontId="9" fillId="16" borderId="0" xfId="0" applyFont="1" applyFill="1"/>
    <xf numFmtId="0" fontId="6" fillId="16" borderId="0" xfId="0" applyFont="1" applyFill="1" applyAlignment="1">
      <alignment horizontal="center"/>
    </xf>
    <xf numFmtId="0" fontId="0" fillId="17" borderId="0" xfId="0" applyFill="1" applyProtection="1">
      <protection locked="0"/>
    </xf>
    <xf numFmtId="165" fontId="5" fillId="0" borderId="0" xfId="2" applyNumberFormat="1" applyFont="1" applyFill="1" applyBorder="1"/>
    <xf numFmtId="165" fontId="16" fillId="0" borderId="0" xfId="2" applyNumberFormat="1" applyFont="1" applyFill="1" applyBorder="1" applyAlignment="1">
      <alignment horizontal="right"/>
    </xf>
    <xf numFmtId="0" fontId="25" fillId="0" borderId="0" xfId="0" applyFont="1" applyAlignment="1" applyProtection="1">
      <alignment wrapText="1"/>
      <protection locked="0"/>
    </xf>
    <xf numFmtId="43" fontId="0" fillId="0" borderId="0" xfId="2" applyFont="1" applyFill="1" applyBorder="1" applyProtection="1">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164" fontId="37" fillId="0" borderId="0" xfId="0" applyNumberFormat="1" applyFont="1" applyAlignment="1">
      <alignment horizontal="right" vertical="top"/>
    </xf>
    <xf numFmtId="164" fontId="15" fillId="0" borderId="0" xfId="0" applyNumberFormat="1" applyFont="1"/>
    <xf numFmtId="0" fontId="42" fillId="5" borderId="0" xfId="7" applyFont="1" applyFill="1"/>
    <xf numFmtId="0" fontId="43" fillId="11" borderId="0" xfId="0" applyFont="1" applyFill="1"/>
    <xf numFmtId="0" fontId="0" fillId="5" borderId="18" xfId="0" applyFill="1" applyBorder="1"/>
    <xf numFmtId="10" fontId="0" fillId="5" borderId="18" xfId="4" applyNumberFormat="1" applyFont="1" applyFill="1" applyBorder="1"/>
    <xf numFmtId="8" fontId="0" fillId="5" borderId="18" xfId="0" applyNumberFormat="1" applyFill="1" applyBorder="1"/>
    <xf numFmtId="0" fontId="15" fillId="5" borderId="18" xfId="0" applyFont="1" applyFill="1" applyBorder="1" applyAlignment="1">
      <alignment vertical="center"/>
    </xf>
    <xf numFmtId="0" fontId="6" fillId="5" borderId="18" xfId="5" applyFont="1" applyFill="1" applyBorder="1" applyAlignment="1">
      <alignment horizontal="left" vertical="center"/>
    </xf>
    <xf numFmtId="0" fontId="15" fillId="2" borderId="1" xfId="0" applyFont="1" applyFill="1" applyBorder="1" applyAlignment="1">
      <alignment vertical="center"/>
    </xf>
    <xf numFmtId="0" fontId="15" fillId="2" borderId="1" xfId="0" applyFont="1" applyFill="1" applyBorder="1" applyAlignment="1">
      <alignment horizontal="center" vertical="center"/>
    </xf>
    <xf numFmtId="164" fontId="15" fillId="2" borderId="1" xfId="0" applyNumberFormat="1" applyFont="1" applyFill="1" applyBorder="1"/>
    <xf numFmtId="166" fontId="20" fillId="2" borderId="1" xfId="4" applyNumberFormat="1" applyFont="1" applyFill="1" applyBorder="1"/>
    <xf numFmtId="0" fontId="15" fillId="2" borderId="0" xfId="0" applyFont="1" applyFill="1"/>
    <xf numFmtId="0" fontId="44" fillId="5" borderId="0" xfId="0" applyFont="1" applyFill="1"/>
    <xf numFmtId="0" fontId="24" fillId="2" borderId="1" xfId="0" applyFont="1" applyFill="1" applyBorder="1" applyAlignment="1">
      <alignment vertical="center"/>
    </xf>
    <xf numFmtId="8" fontId="0" fillId="0" borderId="0" xfId="0" applyNumberFormat="1"/>
    <xf numFmtId="10" fontId="0" fillId="0" borderId="0" xfId="4" applyNumberFormat="1" applyFont="1" applyFill="1" applyBorder="1"/>
    <xf numFmtId="8" fontId="12" fillId="0" borderId="0" xfId="0" applyNumberFormat="1" applyFont="1" applyAlignment="1">
      <alignment horizontal="center" vertical="center" wrapText="1"/>
    </xf>
    <xf numFmtId="0" fontId="12" fillId="0" borderId="0" xfId="0" applyFont="1" applyAlignment="1">
      <alignment horizontal="center" vertical="center" wrapText="1"/>
    </xf>
    <xf numFmtId="8" fontId="12" fillId="0" borderId="0" xfId="0" applyNumberFormat="1" applyFont="1" applyAlignment="1">
      <alignment horizontal="right" vertical="center" wrapText="1"/>
    </xf>
    <xf numFmtId="8" fontId="39" fillId="0" borderId="0" xfId="0" applyNumberFormat="1" applyFont="1" applyAlignment="1">
      <alignment horizontal="center" vertical="center" wrapText="1"/>
    </xf>
    <xf numFmtId="164" fontId="25" fillId="0" borderId="0" xfId="0" applyNumberFormat="1" applyFont="1"/>
    <xf numFmtId="171" fontId="5" fillId="5" borderId="0" xfId="2" applyNumberFormat="1" applyFont="1" applyFill="1"/>
    <xf numFmtId="44" fontId="6" fillId="10" borderId="0" xfId="0" applyNumberFormat="1" applyFont="1" applyFill="1"/>
    <xf numFmtId="2" fontId="15" fillId="0" borderId="46" xfId="0" applyNumberFormat="1" applyFont="1" applyBorder="1" applyAlignment="1">
      <alignment horizontal="right" vertical="center" wrapText="1"/>
    </xf>
    <xf numFmtId="2" fontId="15" fillId="0" borderId="48" xfId="0" applyNumberFormat="1" applyFont="1" applyBorder="1" applyAlignment="1">
      <alignment horizontal="right" vertical="center" wrapText="1"/>
    </xf>
    <xf numFmtId="44" fontId="5" fillId="4" borderId="0" xfId="3" applyFont="1" applyFill="1" applyBorder="1" applyProtection="1">
      <protection locked="0"/>
    </xf>
    <xf numFmtId="44" fontId="5" fillId="4" borderId="0" xfId="0" applyNumberFormat="1" applyFont="1" applyFill="1" applyProtection="1">
      <protection locked="0"/>
    </xf>
    <xf numFmtId="0" fontId="45" fillId="11" borderId="0" xfId="0" applyFont="1" applyFill="1"/>
    <xf numFmtId="49" fontId="15" fillId="0" borderId="1" xfId="0" applyNumberFormat="1" applyFont="1" applyBorder="1"/>
    <xf numFmtId="49" fontId="15" fillId="2" borderId="1" xfId="0" applyNumberFormat="1" applyFont="1" applyFill="1" applyBorder="1"/>
    <xf numFmtId="0" fontId="15" fillId="2" borderId="1" xfId="0" applyFont="1" applyFill="1" applyBorder="1"/>
    <xf numFmtId="0" fontId="20" fillId="5" borderId="0" xfId="0" applyFont="1" applyFill="1"/>
    <xf numFmtId="0" fontId="27" fillId="11" borderId="0" xfId="0" applyFont="1" applyFill="1"/>
    <xf numFmtId="0" fontId="47" fillId="11" borderId="0" xfId="7" applyFont="1" applyFill="1"/>
    <xf numFmtId="164" fontId="15" fillId="2" borderId="22" xfId="0" applyNumberFormat="1" applyFont="1" applyFill="1" applyBorder="1"/>
    <xf numFmtId="0" fontId="26" fillId="18" borderId="22" xfId="0" applyFont="1" applyFill="1" applyBorder="1"/>
    <xf numFmtId="0" fontId="14" fillId="18" borderId="23" xfId="0" applyFont="1" applyFill="1" applyBorder="1"/>
    <xf numFmtId="0" fontId="13" fillId="18" borderId="23" xfId="0" applyFont="1" applyFill="1" applyBorder="1"/>
    <xf numFmtId="165" fontId="15" fillId="5" borderId="0" xfId="2" applyNumberFormat="1" applyFont="1" applyFill="1"/>
    <xf numFmtId="0" fontId="48" fillId="5" borderId="0" xfId="5" applyFont="1" applyFill="1" applyAlignment="1">
      <alignment horizontal="left" vertical="center"/>
    </xf>
    <xf numFmtId="165" fontId="20" fillId="5" borderId="0" xfId="2" applyNumberFormat="1" applyFont="1" applyFill="1"/>
    <xf numFmtId="0" fontId="15" fillId="0" borderId="56" xfId="0" applyFont="1" applyBorder="1" applyAlignment="1">
      <alignment horizontal="center" vertical="center" wrapText="1"/>
    </xf>
    <xf numFmtId="0" fontId="33" fillId="0" borderId="57" xfId="0" applyFont="1" applyBorder="1" applyAlignment="1">
      <alignment horizontal="center" vertical="center" wrapText="1"/>
    </xf>
    <xf numFmtId="2" fontId="20" fillId="0" borderId="57" xfId="0" applyNumberFormat="1" applyFont="1" applyBorder="1" applyAlignment="1">
      <alignment horizontal="right" vertical="center" wrapText="1"/>
    </xf>
    <xf numFmtId="2" fontId="15" fillId="0" borderId="57" xfId="0" applyNumberFormat="1" applyFont="1" applyBorder="1" applyAlignment="1">
      <alignment horizontal="right" vertical="center" wrapText="1"/>
    </xf>
    <xf numFmtId="0" fontId="15" fillId="0" borderId="57" xfId="0" applyFont="1" applyBorder="1" applyAlignment="1">
      <alignment horizontal="center" vertical="center" wrapText="1"/>
    </xf>
    <xf numFmtId="2" fontId="15" fillId="0" borderId="58" xfId="0" applyNumberFormat="1" applyFont="1" applyBorder="1" applyAlignment="1">
      <alignment horizontal="right" vertical="center" wrapText="1"/>
    </xf>
    <xf numFmtId="0" fontId="15" fillId="4" borderId="57" xfId="0" applyFont="1" applyFill="1" applyBorder="1" applyAlignment="1">
      <alignment horizontal="right" vertical="center" wrapText="1"/>
    </xf>
    <xf numFmtId="0" fontId="15" fillId="4" borderId="57" xfId="0" applyFont="1" applyFill="1" applyBorder="1" applyAlignment="1">
      <alignment wrapText="1"/>
    </xf>
    <xf numFmtId="0" fontId="15" fillId="4" borderId="58" xfId="0" applyFont="1" applyFill="1" applyBorder="1" applyAlignment="1">
      <alignment wrapText="1"/>
    </xf>
    <xf numFmtId="0" fontId="15" fillId="4" borderId="57" xfId="0" applyFont="1" applyFill="1" applyBorder="1" applyAlignment="1">
      <alignment horizontal="center" vertical="center" wrapText="1"/>
    </xf>
    <xf numFmtId="0" fontId="15" fillId="4" borderId="57" xfId="0" applyFont="1" applyFill="1" applyBorder="1" applyAlignment="1">
      <alignment vertical="center" wrapText="1"/>
    </xf>
    <xf numFmtId="0" fontId="15" fillId="4" borderId="57" xfId="0" applyFont="1" applyFill="1" applyBorder="1" applyAlignment="1">
      <alignment horizontal="center" wrapText="1"/>
    </xf>
    <xf numFmtId="0" fontId="6" fillId="11" borderId="0" xfId="0" applyFont="1" applyFill="1" applyAlignment="1">
      <alignment horizontal="center" vertical="center" wrapText="1"/>
    </xf>
    <xf numFmtId="0" fontId="12" fillId="11" borderId="0" xfId="0" applyFont="1" applyFill="1" applyAlignment="1">
      <alignment horizontal="center" vertical="center" wrapText="1"/>
    </xf>
    <xf numFmtId="8" fontId="12" fillId="11" borderId="0" xfId="0" applyNumberFormat="1" applyFont="1" applyFill="1" applyAlignment="1">
      <alignment horizontal="center" vertical="center" wrapText="1"/>
    </xf>
    <xf numFmtId="8" fontId="12" fillId="11" borderId="0" xfId="0" applyNumberFormat="1" applyFont="1" applyFill="1" applyAlignment="1">
      <alignment horizontal="right" vertical="center" wrapText="1"/>
    </xf>
    <xf numFmtId="0" fontId="12" fillId="11" borderId="0" xfId="0" applyFont="1" applyFill="1" applyAlignment="1">
      <alignment horizontal="right" vertical="center" wrapText="1"/>
    </xf>
    <xf numFmtId="0" fontId="38" fillId="19" borderId="54" xfId="0" applyFont="1" applyFill="1" applyBorder="1" applyAlignment="1">
      <alignment horizontal="center" vertical="center" wrapText="1"/>
    </xf>
    <xf numFmtId="0" fontId="38" fillId="19" borderId="55" xfId="0" applyFont="1" applyFill="1" applyBorder="1" applyAlignment="1">
      <alignment horizontal="center" vertical="center" wrapText="1"/>
    </xf>
    <xf numFmtId="0" fontId="38" fillId="19" borderId="7" xfId="0" applyFont="1" applyFill="1" applyBorder="1" applyAlignment="1">
      <alignment horizontal="center" vertical="center" wrapText="1"/>
    </xf>
    <xf numFmtId="0" fontId="38" fillId="19" borderId="22" xfId="0" applyFont="1" applyFill="1" applyBorder="1" applyAlignment="1">
      <alignment horizontal="center" vertical="center"/>
    </xf>
    <xf numFmtId="0" fontId="38" fillId="19" borderId="53" xfId="0" applyFont="1" applyFill="1" applyBorder="1" applyAlignment="1">
      <alignment horizontal="center" vertical="center"/>
    </xf>
    <xf numFmtId="0" fontId="38" fillId="19" borderId="53" xfId="0" applyFont="1" applyFill="1" applyBorder="1" applyAlignment="1">
      <alignment horizontal="center" vertical="center" wrapText="1"/>
    </xf>
    <xf numFmtId="0" fontId="46" fillId="19" borderId="52" xfId="0" applyFont="1" applyFill="1" applyBorder="1" applyAlignment="1">
      <alignment horizontal="center" vertical="center" wrapText="1"/>
    </xf>
    <xf numFmtId="0" fontId="6" fillId="0" borderId="0" xfId="0" applyFont="1" applyAlignment="1">
      <alignment horizontal="center" vertical="center"/>
    </xf>
    <xf numFmtId="0" fontId="9" fillId="0" borderId="0" xfId="0" applyFont="1" applyAlignment="1">
      <alignment horizontal="center" vertical="center"/>
    </xf>
    <xf numFmtId="0" fontId="49" fillId="5" borderId="0" xfId="0" applyFont="1" applyFill="1"/>
    <xf numFmtId="43" fontId="22" fillId="5" borderId="0" xfId="2" applyFont="1" applyFill="1" applyBorder="1"/>
    <xf numFmtId="43" fontId="27" fillId="5" borderId="0" xfId="2" applyFont="1" applyFill="1" applyBorder="1"/>
    <xf numFmtId="0" fontId="5" fillId="0" borderId="0" xfId="0" applyFont="1" applyAlignment="1" applyProtection="1">
      <alignment horizontal="center"/>
      <protection locked="0"/>
    </xf>
    <xf numFmtId="164" fontId="6" fillId="0" borderId="1" xfId="0" applyNumberFormat="1" applyFont="1" applyBorder="1"/>
    <xf numFmtId="164" fontId="6" fillId="4" borderId="1" xfId="0" applyNumberFormat="1" applyFont="1" applyFill="1" applyBorder="1"/>
    <xf numFmtId="164" fontId="6" fillId="2" borderId="1" xfId="0" applyNumberFormat="1" applyFont="1" applyFill="1" applyBorder="1"/>
    <xf numFmtId="172" fontId="15" fillId="0" borderId="0" xfId="0" applyNumberFormat="1" applyFont="1"/>
    <xf numFmtId="0" fontId="26" fillId="20" borderId="22" xfId="0" applyFont="1" applyFill="1" applyBorder="1"/>
    <xf numFmtId="0" fontId="14" fillId="20" borderId="23" xfId="0" applyFont="1" applyFill="1" applyBorder="1"/>
    <xf numFmtId="0" fontId="13" fillId="20" borderId="23" xfId="0" applyFont="1" applyFill="1" applyBorder="1"/>
    <xf numFmtId="0" fontId="51" fillId="5" borderId="0" xfId="0" applyFont="1" applyFill="1"/>
    <xf numFmtId="0" fontId="52" fillId="5" borderId="0" xfId="0" applyFont="1" applyFill="1"/>
    <xf numFmtId="0" fontId="53" fillId="5" borderId="0" xfId="0" applyFont="1" applyFill="1"/>
    <xf numFmtId="0" fontId="54" fillId="5" borderId="0" xfId="0" applyFont="1" applyFill="1"/>
    <xf numFmtId="0" fontId="55" fillId="5" borderId="0" xfId="0" applyFont="1" applyFill="1"/>
    <xf numFmtId="0" fontId="38" fillId="20" borderId="54" xfId="0" applyFont="1" applyFill="1" applyBorder="1" applyAlignment="1">
      <alignment horizontal="center" vertical="center" wrapText="1"/>
    </xf>
    <xf numFmtId="0" fontId="38" fillId="20" borderId="55" xfId="0" applyFont="1" applyFill="1" applyBorder="1" applyAlignment="1">
      <alignment horizontal="center" vertical="center" wrapText="1"/>
    </xf>
    <xf numFmtId="0" fontId="38" fillId="20" borderId="7" xfId="0" applyFont="1" applyFill="1" applyBorder="1" applyAlignment="1">
      <alignment horizontal="center" vertical="center" wrapText="1"/>
    </xf>
    <xf numFmtId="0" fontId="56" fillId="11" borderId="0" xfId="0" applyFont="1" applyFill="1"/>
    <xf numFmtId="0" fontId="21" fillId="11" borderId="0" xfId="0" applyFont="1" applyFill="1"/>
    <xf numFmtId="0" fontId="21" fillId="11" borderId="0" xfId="0" applyFont="1" applyFill="1" applyAlignment="1">
      <alignment horizontal="center"/>
    </xf>
    <xf numFmtId="0" fontId="21" fillId="11" borderId="0" xfId="0" applyFont="1" applyFill="1" applyAlignment="1">
      <alignment horizontal="center" vertical="center"/>
    </xf>
    <xf numFmtId="0" fontId="57" fillId="11" borderId="0" xfId="0" applyFont="1" applyFill="1"/>
    <xf numFmtId="0" fontId="54" fillId="11" borderId="0" xfId="0" applyFont="1" applyFill="1"/>
    <xf numFmtId="0" fontId="54" fillId="11" borderId="0" xfId="0" applyFont="1" applyFill="1" applyAlignment="1">
      <alignment horizontal="center"/>
    </xf>
    <xf numFmtId="0" fontId="54" fillId="11" borderId="0" xfId="0" applyFont="1" applyFill="1" applyAlignment="1">
      <alignment horizontal="center" vertical="center"/>
    </xf>
    <xf numFmtId="0" fontId="24" fillId="0" borderId="27" xfId="0" applyFont="1" applyBorder="1" applyAlignment="1">
      <alignment horizontal="center" vertical="center" wrapText="1"/>
    </xf>
    <xf numFmtId="0" fontId="6" fillId="9" borderId="0" xfId="0" applyFont="1" applyFill="1" applyAlignment="1">
      <alignment horizontal="right"/>
    </xf>
    <xf numFmtId="0" fontId="24" fillId="0" borderId="38" xfId="0" applyFont="1" applyBorder="1" applyAlignment="1">
      <alignment horizontal="center" vertical="top" wrapText="1"/>
    </xf>
    <xf numFmtId="0" fontId="24" fillId="0" borderId="18" xfId="0" applyFont="1" applyBorder="1" applyAlignment="1">
      <alignment horizontal="center" vertical="top" wrapText="1"/>
    </xf>
    <xf numFmtId="0" fontId="6" fillId="11" borderId="17" xfId="0" applyFont="1" applyFill="1" applyBorder="1" applyAlignment="1">
      <alignment horizontal="left" vertical="center" wrapText="1"/>
    </xf>
    <xf numFmtId="0" fontId="5" fillId="11" borderId="0" xfId="0" applyFont="1" applyFill="1" applyAlignment="1">
      <alignment horizontal="center"/>
    </xf>
    <xf numFmtId="0" fontId="5" fillId="0" borderId="27" xfId="0" applyFont="1" applyBorder="1" applyAlignment="1">
      <alignment horizontal="center" vertical="center" wrapText="1"/>
    </xf>
    <xf numFmtId="0" fontId="18" fillId="10" borderId="0" xfId="0" applyFont="1" applyFill="1" applyAlignment="1">
      <alignment horizontal="right"/>
    </xf>
    <xf numFmtId="0" fontId="5" fillId="9" borderId="0" xfId="0" applyFont="1" applyFill="1" applyAlignment="1">
      <alignment horizontal="right"/>
    </xf>
    <xf numFmtId="43" fontId="6" fillId="5" borderId="1" xfId="2" applyFont="1" applyFill="1" applyBorder="1" applyAlignment="1">
      <alignment horizontal="center" vertical="center"/>
    </xf>
    <xf numFmtId="0" fontId="5" fillId="0" borderId="15" xfId="0" applyFont="1" applyBorder="1" applyAlignment="1">
      <alignment horizontal="center"/>
    </xf>
    <xf numFmtId="0" fontId="5" fillId="0" borderId="16" xfId="0" applyFont="1" applyBorder="1" applyAlignment="1">
      <alignment horizontal="center"/>
    </xf>
    <xf numFmtId="0" fontId="5" fillId="0" borderId="20" xfId="0" applyFont="1" applyBorder="1" applyAlignment="1">
      <alignment horizontal="center"/>
    </xf>
    <xf numFmtId="0" fontId="5" fillId="0" borderId="21" xfId="0" applyFont="1" applyBorder="1" applyAlignment="1">
      <alignment horizontal="center"/>
    </xf>
    <xf numFmtId="0" fontId="6" fillId="0" borderId="22" xfId="0" applyFont="1" applyBorder="1" applyAlignment="1">
      <alignment horizontal="center"/>
    </xf>
    <xf numFmtId="0" fontId="6" fillId="0" borderId="23" xfId="0" applyFont="1" applyBorder="1" applyAlignment="1">
      <alignment horizontal="center"/>
    </xf>
    <xf numFmtId="0" fontId="6" fillId="0" borderId="24" xfId="0" applyFont="1" applyBorder="1" applyAlignment="1">
      <alignment horizont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15" fillId="10" borderId="0" xfId="0" applyFont="1" applyFill="1" applyAlignment="1">
      <alignment horizontal="right"/>
    </xf>
    <xf numFmtId="0" fontId="34" fillId="0" borderId="26" xfId="0" applyFont="1" applyBorder="1" applyAlignment="1">
      <alignment horizontal="center" vertical="center"/>
    </xf>
    <xf numFmtId="0" fontId="27" fillId="5" borderId="0" xfId="0" applyFont="1" applyFill="1" applyAlignment="1">
      <alignment horizontal="left" wrapText="1"/>
    </xf>
    <xf numFmtId="0" fontId="50" fillId="5" borderId="0" xfId="0" applyFont="1" applyFill="1" applyAlignment="1">
      <alignment horizontal="left" wrapText="1"/>
    </xf>
  </cellXfs>
  <cellStyles count="8">
    <cellStyle name="Comma" xfId="2" builtinId="3"/>
    <cellStyle name="Currency" xfId="3" builtinId="4"/>
    <cellStyle name="Hyperlink" xfId="7" builtinId="8"/>
    <cellStyle name="Normal" xfId="0" builtinId="0"/>
    <cellStyle name="Normal 2" xfId="1" xr:uid="{00000000-0005-0000-0000-000001000000}"/>
    <cellStyle name="Normal 3" xfId="5" xr:uid="{214C895D-04CF-4521-AE5D-9CE33B3A27A2}"/>
    <cellStyle name="Normal 4" xfId="6" xr:uid="{23C7B37F-203A-46CA-9A04-F447080C9ED8}"/>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Style="combo" dx="26" fmlaLink="$A$50" fmlaRange="$C$59:$C$74" sel="1" val="0"/>
</file>

<file path=xl/ctrlProps/ctrlProp10.xml><?xml version="1.0" encoding="utf-8"?>
<formControlPr xmlns="http://schemas.microsoft.com/office/spreadsheetml/2009/9/main" objectType="Drop" dropStyle="combo" dx="26" fmlaLink="$E$50" fmlaRange="$H$59:$H$83" sel="1" val="0"/>
</file>

<file path=xl/ctrlProps/ctrlProp11.xml><?xml version="1.0" encoding="utf-8"?>
<formControlPr xmlns="http://schemas.microsoft.com/office/spreadsheetml/2009/9/main" objectType="Drop" dropStyle="combo" dx="26" fmlaLink="$B$50" fmlaRange="$AF$64:$AF$88" sel="1" val="0"/>
</file>

<file path=xl/ctrlProps/ctrlProp12.xml><?xml version="1.0" encoding="utf-8"?>
<formControlPr xmlns="http://schemas.microsoft.com/office/spreadsheetml/2009/9/main" objectType="Drop" dropStyle="combo" dx="26" fmlaLink="$F$50" fmlaRange="$J$59:$J$64" sel="1" val="0"/>
</file>

<file path=xl/ctrlProps/ctrlProp13.xml><?xml version="1.0" encoding="utf-8"?>
<formControlPr xmlns="http://schemas.microsoft.com/office/spreadsheetml/2009/9/main" objectType="Drop" dropStyle="combo" dx="26" fmlaLink="$J$50" fmlaRange="$S$59:$S$158" sel="1" val="0"/>
</file>

<file path=xl/ctrlProps/ctrlProp14.xml><?xml version="1.0" encoding="utf-8"?>
<formControlPr xmlns="http://schemas.microsoft.com/office/spreadsheetml/2009/9/main" objectType="Drop" dropStyle="combo" dx="26" fmlaLink="$G$50" fmlaRange="$S$59:$W$158" sel="1" val="0"/>
</file>

<file path=xl/ctrlProps/ctrlProp2.xml><?xml version="1.0" encoding="utf-8"?>
<formControlPr xmlns="http://schemas.microsoft.com/office/spreadsheetml/2009/9/main" objectType="Drop" dropStyle="combo" dx="26" fmlaLink="$D$50" fmlaRange="$F$59:$F$70" sel="1" val="0"/>
</file>

<file path=xl/ctrlProps/ctrlProp3.xml><?xml version="1.0" encoding="utf-8"?>
<formControlPr xmlns="http://schemas.microsoft.com/office/spreadsheetml/2009/9/main" objectType="Drop" dropStyle="combo" dx="26" fmlaLink="$E$50" fmlaRange="$H$59:$H$83" sel="1" val="0"/>
</file>

<file path=xl/ctrlProps/ctrlProp4.xml><?xml version="1.0" encoding="utf-8"?>
<formControlPr xmlns="http://schemas.microsoft.com/office/spreadsheetml/2009/9/main" objectType="Drop" dropStyle="combo" dx="26" fmlaLink="$B$50" fmlaRange="$AF$64:$AF$100" sel="1" val="0"/>
</file>

<file path=xl/ctrlProps/ctrlProp5.xml><?xml version="1.0" encoding="utf-8"?>
<formControlPr xmlns="http://schemas.microsoft.com/office/spreadsheetml/2009/9/main" objectType="Drop" dropStyle="combo" dx="26" fmlaLink="$F$50" fmlaRange="$J$59:$J$64" sel="1" val="0"/>
</file>

<file path=xl/ctrlProps/ctrlProp6.xml><?xml version="1.0" encoding="utf-8"?>
<formControlPr xmlns="http://schemas.microsoft.com/office/spreadsheetml/2009/9/main" objectType="Drop" dropStyle="combo" dx="26" fmlaLink="$J$50" fmlaRange="$S$59:$S$158" sel="1" val="0"/>
</file>

<file path=xl/ctrlProps/ctrlProp7.xml><?xml version="1.0" encoding="utf-8"?>
<formControlPr xmlns="http://schemas.microsoft.com/office/spreadsheetml/2009/9/main" objectType="Drop" dropStyle="combo" dx="26" fmlaLink="$G$50" fmlaRange="$S$59:$W$158" sel="21" val="13"/>
</file>

<file path=xl/ctrlProps/ctrlProp8.xml><?xml version="1.0" encoding="utf-8"?>
<formControlPr xmlns="http://schemas.microsoft.com/office/spreadsheetml/2009/9/main" objectType="Drop" dropStyle="combo" dx="26" fmlaLink="$A$50" fmlaRange="$C$59:$C$74" sel="1" val="0"/>
</file>

<file path=xl/ctrlProps/ctrlProp9.xml><?xml version="1.0" encoding="utf-8"?>
<formControlPr xmlns="http://schemas.microsoft.com/office/spreadsheetml/2009/9/main" objectType="Drop" dropStyle="combo" dx="26" fmlaLink="$D$50" fmlaRange="$F$59:$F$70" sel="1" val="0"/>
</file>

<file path=xl/drawings/_rels/drawing2.xml.rels><?xml version="1.0" encoding="UTF-8" standalone="yes"?>
<Relationships xmlns="http://schemas.openxmlformats.org/package/2006/relationships"><Relationship Id="rId2" Type="http://schemas.openxmlformats.org/officeDocument/2006/relationships/image" Target="cid:image005.jpg@01D55E8E.9C77EDD0"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cid:image002.jpg@01D56317.13C7DA80" TargetMode="External"/><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cid:image005.jpg@01D55E8E.9C77EDD0" TargetMode="External"/><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cid:image002.jpg@01D56317.13C7DA80" TargetMode="External"/><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171450</xdr:colOff>
      <xdr:row>2</xdr:row>
      <xdr:rowOff>57150</xdr:rowOff>
    </xdr:from>
    <xdr:to>
      <xdr:col>14</xdr:col>
      <xdr:colOff>457200</xdr:colOff>
      <xdr:row>31</xdr:row>
      <xdr:rowOff>47625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81050" y="381000"/>
          <a:ext cx="8210550" cy="4686300"/>
        </a:xfrm>
        <a:prstGeom prst="rect">
          <a:avLst/>
        </a:prstGeom>
        <a:solidFill>
          <a:schemeClr val="lt1"/>
        </a:solidFill>
        <a:ln w="19050" cmpd="sng">
          <a:solidFill>
            <a:schemeClr val="lt1">
              <a:shade val="50000"/>
            </a:schemeClr>
          </a:solidFill>
        </a:ln>
        <a:effectLst>
          <a:outerShdw blurRad="50800" dist="38100" dir="13500000" algn="b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Welcome.  This file provides several helpful tools to assist with understanding how the PDPM rate is constructed and calculating FY 2025 Medicare Part A SNF Rates.</a:t>
          </a:r>
          <a:r>
            <a:rPr lang="en-US" sz="1400" baseline="0"/>
            <a:t>  </a:t>
          </a:r>
        </a:p>
        <a:p>
          <a:endParaRPr lang="en-US" sz="1400" baseline="0"/>
        </a:p>
        <a:p>
          <a:r>
            <a:rPr lang="en-US" sz="1400" baseline="0"/>
            <a:t>The "</a:t>
          </a:r>
          <a:r>
            <a:rPr lang="en-US" sz="1400" b="1" baseline="0"/>
            <a:t>Rates w/CMI weights</a:t>
          </a:r>
          <a:r>
            <a:rPr lang="en-US" sz="1400" baseline="0"/>
            <a:t>" tab lists the case mix weights and resulting dollar amounts for each case mix group for each component.  Separate tables are provided for urban and rural counties.</a:t>
          </a:r>
        </a:p>
        <a:p>
          <a:endParaRPr lang="en-US" sz="1400" baseline="0"/>
        </a:p>
        <a:p>
          <a:r>
            <a:rPr lang="en-US" sz="1400" baseline="0"/>
            <a:t>The "</a:t>
          </a:r>
          <a:r>
            <a:rPr lang="en-US" sz="1400" b="1" baseline="0"/>
            <a:t>Wage index by County</a:t>
          </a:r>
          <a:r>
            <a:rPr lang="en-US" sz="1400" baseline="0"/>
            <a:t>" tab lists each county, whether it is designated rural or urban, the CBSA to which it belongs if urban, the final wage index for FY 2025, and the percentage change in the wage index relative to the previous year.</a:t>
          </a:r>
        </a:p>
        <a:p>
          <a:r>
            <a:rPr lang="en-US" sz="1400" baseline="0"/>
            <a:t>   </a:t>
          </a:r>
        </a:p>
        <a:p>
          <a:r>
            <a:rPr lang="en-US" sz="1400" baseline="0"/>
            <a:t>The "</a:t>
          </a:r>
          <a:r>
            <a:rPr lang="en-US" sz="1400" b="1" baseline="0"/>
            <a:t>Rate Tables</a:t>
          </a:r>
          <a:r>
            <a:rPr lang="en-US" sz="1400" baseline="0"/>
            <a:t>" tabs contain all of the figures used in calculating a PDPM rate, including base rates for each component, case mix adjusted figures for each group, regional wage indexes, and variable day-of-stay adjustments.  It also walks through a rate calculation showing how the PDPM rate is constructed.  Urban and Rural rate tables are provided in separate tabs.  </a:t>
          </a:r>
        </a:p>
        <a:p>
          <a:endParaRPr lang="en-US" sz="1400" baseline="0"/>
        </a:p>
        <a:p>
          <a:r>
            <a:rPr lang="en-US" sz="1400" baseline="0"/>
            <a:t>The "</a:t>
          </a:r>
          <a:r>
            <a:rPr lang="en-US" sz="1400" b="1" baseline="0"/>
            <a:t>Rate Calculator</a:t>
          </a:r>
          <a:r>
            <a:rPr lang="en-US" sz="1400" baseline="0"/>
            <a:t>" tabs (also provided separately for Urban and Rural rate calculations) allow the user to select the desired case mix category for each component.  This not only allows projection of the rate, it also can serve as a tool for staff to better understand the drivers of the reimbursement rate.  It calculates reimbursement based on the specific day of the stay by applying the variable day of stay adjustments as well as the reimbursement for the entire stay based on the length of stay selected.    </a:t>
          </a:r>
          <a:endParaRPr lang="en-US" sz="14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4</xdr:row>
          <xdr:rowOff>142875</xdr:rowOff>
        </xdr:from>
        <xdr:to>
          <xdr:col>2</xdr:col>
          <xdr:colOff>666750</xdr:colOff>
          <xdr:row>5</xdr:row>
          <xdr:rowOff>95250</xdr:rowOff>
        </xdr:to>
        <xdr:sp macro="" textlink="">
          <xdr:nvSpPr>
            <xdr:cNvPr id="7169" name="Drop Down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xdr:row>
          <xdr:rowOff>38100</xdr:rowOff>
        </xdr:from>
        <xdr:to>
          <xdr:col>2</xdr:col>
          <xdr:colOff>676275</xdr:colOff>
          <xdr:row>7</xdr:row>
          <xdr:rowOff>180975</xdr:rowOff>
        </xdr:to>
        <xdr:sp macro="" textlink="">
          <xdr:nvSpPr>
            <xdr:cNvPr id="7170" name="Drop Down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28575</xdr:rowOff>
        </xdr:from>
        <xdr:to>
          <xdr:col>2</xdr:col>
          <xdr:colOff>685800</xdr:colOff>
          <xdr:row>9</xdr:row>
          <xdr:rowOff>180975</xdr:rowOff>
        </xdr:to>
        <xdr:sp macro="" textlink="">
          <xdr:nvSpPr>
            <xdr:cNvPr id="7172" name="Drop Down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1123950</xdr:colOff>
          <xdr:row>3</xdr:row>
          <xdr:rowOff>171450</xdr:rowOff>
        </xdr:from>
        <xdr:to>
          <xdr:col>1</xdr:col>
          <xdr:colOff>2228850</xdr:colOff>
          <xdr:row>3</xdr:row>
          <xdr:rowOff>419100</xdr:rowOff>
        </xdr:to>
        <xdr:sp macro="" textlink="">
          <xdr:nvSpPr>
            <xdr:cNvPr id="7173" name="Drop Down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57150</xdr:rowOff>
        </xdr:from>
        <xdr:to>
          <xdr:col>2</xdr:col>
          <xdr:colOff>704850</xdr:colOff>
          <xdr:row>11</xdr:row>
          <xdr:rowOff>209550</xdr:rowOff>
        </xdr:to>
        <xdr:sp macro="" textlink="">
          <xdr:nvSpPr>
            <xdr:cNvPr id="7174" name="Drop Down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xdr:row>
          <xdr:rowOff>371475</xdr:rowOff>
        </xdr:from>
        <xdr:to>
          <xdr:col>6</xdr:col>
          <xdr:colOff>1009650</xdr:colOff>
          <xdr:row>2</xdr:row>
          <xdr:rowOff>552450</xdr:rowOff>
        </xdr:to>
        <xdr:sp macro="" textlink="">
          <xdr:nvSpPr>
            <xdr:cNvPr id="7176" name="Drop Down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19050</xdr:rowOff>
        </xdr:from>
        <xdr:to>
          <xdr:col>9</xdr:col>
          <xdr:colOff>1009650</xdr:colOff>
          <xdr:row>11</xdr:row>
          <xdr:rowOff>133350</xdr:rowOff>
        </xdr:to>
        <xdr:sp macro="" textlink="">
          <xdr:nvSpPr>
            <xdr:cNvPr id="7177" name="Drop Down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601979</xdr:colOff>
      <xdr:row>4</xdr:row>
      <xdr:rowOff>190500</xdr:rowOff>
    </xdr:from>
    <xdr:to>
      <xdr:col>8</xdr:col>
      <xdr:colOff>899159</xdr:colOff>
      <xdr:row>12</xdr:row>
      <xdr:rowOff>53340</xdr:rowOff>
    </xdr:to>
    <xdr:sp macro="" textlink="">
      <xdr:nvSpPr>
        <xdr:cNvPr id="2" name="Arrow: Down 1">
          <a:extLst>
            <a:ext uri="{FF2B5EF4-FFF2-40B4-BE49-F238E27FC236}">
              <a16:creationId xmlns:a16="http://schemas.microsoft.com/office/drawing/2014/main" id="{00000000-0008-0000-0100-000002000000}"/>
            </a:ext>
          </a:extLst>
        </xdr:cNvPr>
        <xdr:cNvSpPr/>
      </xdr:nvSpPr>
      <xdr:spPr>
        <a:xfrm rot="21033008">
          <a:off x="8176259" y="2103120"/>
          <a:ext cx="297180" cy="1173480"/>
        </a:xfrm>
        <a:prstGeom prst="downArrow">
          <a:avLst/>
        </a:prstGeom>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solidFill>
              <a:schemeClr val="accent2">
                <a:lumMod val="60000"/>
                <a:lumOff val="40000"/>
              </a:schemeClr>
            </a:solidFill>
          </a:endParaRPr>
        </a:p>
      </xdr:txBody>
    </xdr:sp>
    <xdr:clientData/>
  </xdr:twoCellAnchor>
  <xdr:twoCellAnchor>
    <xdr:from>
      <xdr:col>1</xdr:col>
      <xdr:colOff>63500</xdr:colOff>
      <xdr:row>1</xdr:row>
      <xdr:rowOff>31750</xdr:rowOff>
    </xdr:from>
    <xdr:to>
      <xdr:col>3</xdr:col>
      <xdr:colOff>317500</xdr:colOff>
      <xdr:row>2</xdr:row>
      <xdr:rowOff>673100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47650" y="450850"/>
          <a:ext cx="3321050"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i="1"/>
            <a:t>Instructions:  </a:t>
          </a:r>
          <a:r>
            <a:rPr lang="en-US" sz="1000" i="1"/>
            <a:t>To calculate a daily PDPM</a:t>
          </a:r>
          <a:r>
            <a:rPr lang="en-US" sz="1000" i="1" baseline="0"/>
            <a:t> rate as well as the Part A reimbursement amount for an entire stay, make the requested selections. </a:t>
          </a:r>
          <a:endParaRPr lang="en-US" sz="1000" i="1"/>
        </a:p>
      </xdr:txBody>
    </xdr:sp>
    <xdr:clientData/>
  </xdr:twoCellAnchor>
  <xdr:twoCellAnchor>
    <xdr:from>
      <xdr:col>9</xdr:col>
      <xdr:colOff>146050</xdr:colOff>
      <xdr:row>0</xdr:row>
      <xdr:rowOff>72868</xdr:rowOff>
    </xdr:from>
    <xdr:to>
      <xdr:col>9</xdr:col>
      <xdr:colOff>1000623</xdr:colOff>
      <xdr:row>0</xdr:row>
      <xdr:rowOff>374650</xdr:rowOff>
    </xdr:to>
    <xdr:pic>
      <xdr:nvPicPr>
        <xdr:cNvPr id="12" name="Picture 11" descr="LeadingAge NY Email Color 2018">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8972550" y="72868"/>
          <a:ext cx="854573" cy="3017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85725</xdr:colOff>
      <xdr:row>1</xdr:row>
      <xdr:rowOff>266700</xdr:rowOff>
    </xdr:from>
    <xdr:to>
      <xdr:col>12</xdr:col>
      <xdr:colOff>561974</xdr:colOff>
      <xdr:row>2</xdr:row>
      <xdr:rowOff>523875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523875"/>
          <a:ext cx="6457949" cy="172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t>The tables below provide</a:t>
          </a:r>
          <a:r>
            <a:rPr lang="en-US" sz="900" baseline="0"/>
            <a:t> the components for calculating </a:t>
          </a:r>
          <a:r>
            <a:rPr lang="en-US" sz="900"/>
            <a:t>PDPM daily</a:t>
          </a:r>
          <a:r>
            <a:rPr lang="en-US" sz="900" baseline="0"/>
            <a:t> reimbursement rates.  They are provided to allow members to validate the figures loaded in their rate software.  Note that </a:t>
          </a:r>
          <a:r>
            <a:rPr lang="en-US" sz="900" baseline="0">
              <a:solidFill>
                <a:schemeClr val="dk1"/>
              </a:solidFill>
              <a:effectLst/>
              <a:latin typeface="+mn-lt"/>
              <a:ea typeface="+mn-ea"/>
              <a:cs typeface="+mn-cs"/>
            </a:rPr>
            <a:t>the page named "Urban Rate Calculator" provides an automated rate calculation process based on user selections. </a:t>
          </a:r>
          <a:endParaRPr lang="en-US" sz="900">
            <a:effectLst/>
          </a:endParaRPr>
        </a:p>
        <a:p>
          <a:endParaRPr lang="en-US" sz="900" baseline="0"/>
        </a:p>
        <a:p>
          <a:r>
            <a:rPr lang="en-US" sz="900"/>
            <a:t>Rate Calculation Sequence:</a:t>
          </a:r>
          <a:r>
            <a:rPr lang="en-US" sz="900" baseline="0"/>
            <a:t> </a:t>
          </a:r>
        </a:p>
        <a:p>
          <a:r>
            <a:rPr lang="en-US" sz="900" baseline="0"/>
            <a:t>1. Using Table 1, select the appropriate Case Mix Group (CMG) for each case mix component (i.e., PT/OT, SLP, Nursing, NTA). </a:t>
          </a:r>
        </a:p>
        <a:p>
          <a:r>
            <a:rPr lang="en-US" sz="900" baseline="0"/>
            <a:t>2. Sum the amounts of the five case mix components and add the non-case-mix component to arrive at the subtotal.</a:t>
          </a:r>
        </a:p>
        <a:p>
          <a:r>
            <a:rPr lang="en-US" sz="900" baseline="0"/>
            <a:t>3. Using table 3, apply the appropriate variable rate adjustment to the PT, OT and NTA components based on the stay day.</a:t>
          </a:r>
        </a:p>
        <a:p>
          <a:r>
            <a:rPr lang="en-US" sz="900" baseline="0"/>
            <a:t>4. Using table 2, select the appropriate wage index region.  For FY 2024-25 apply the wage index to 72 percent of the subtotal.</a:t>
          </a:r>
        </a:p>
        <a:p>
          <a:r>
            <a:rPr lang="en-US" sz="900" baseline="0"/>
            <a:t>5. Multiply the result from step 4 by the facility-specific Value Based Payment Incentive Multiplier to arrive at the final rate. </a:t>
          </a:r>
        </a:p>
        <a:p>
          <a:r>
            <a:rPr lang="en-US" sz="900" baseline="0"/>
            <a:t>Exhibit A below provides an example of the calculation.</a:t>
          </a:r>
        </a:p>
        <a:p>
          <a:endParaRPr lang="en-US" sz="900" baseline="0"/>
        </a:p>
      </xdr:txBody>
    </xdr:sp>
    <xdr:clientData/>
  </xdr:twoCellAnchor>
  <xdr:twoCellAnchor>
    <xdr:from>
      <xdr:col>11</xdr:col>
      <xdr:colOff>556260</xdr:colOff>
      <xdr:row>0</xdr:row>
      <xdr:rowOff>30480</xdr:rowOff>
    </xdr:from>
    <xdr:to>
      <xdr:col>12</xdr:col>
      <xdr:colOff>661728</xdr:colOff>
      <xdr:row>1</xdr:row>
      <xdr:rowOff>57546</xdr:rowOff>
    </xdr:to>
    <xdr:pic>
      <xdr:nvPicPr>
        <xdr:cNvPr id="7" name="Picture 1" descr="LeadingAge NY Email Color 2018">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989320" y="30480"/>
          <a:ext cx="791268" cy="278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4</xdr:row>
          <xdr:rowOff>142875</xdr:rowOff>
        </xdr:from>
        <xdr:to>
          <xdr:col>2</xdr:col>
          <xdr:colOff>666750</xdr:colOff>
          <xdr:row>5</xdr:row>
          <xdr:rowOff>95250</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xdr:row>
          <xdr:rowOff>38100</xdr:rowOff>
        </xdr:from>
        <xdr:to>
          <xdr:col>2</xdr:col>
          <xdr:colOff>676275</xdr:colOff>
          <xdr:row>7</xdr:row>
          <xdr:rowOff>180975</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28575</xdr:rowOff>
        </xdr:from>
        <xdr:to>
          <xdr:col>2</xdr:col>
          <xdr:colOff>685800</xdr:colOff>
          <xdr:row>9</xdr:row>
          <xdr:rowOff>180975</xdr:rowOff>
        </xdr:to>
        <xdr:sp macro="" textlink="">
          <xdr:nvSpPr>
            <xdr:cNvPr id="11267" name="Drop Down 3" hidden="1">
              <a:extLst>
                <a:ext uri="{63B3BB69-23CF-44E3-9099-C40C66FF867C}">
                  <a14:compatExt spid="_x0000_s11267"/>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3</xdr:row>
          <xdr:rowOff>171450</xdr:rowOff>
        </xdr:from>
        <xdr:to>
          <xdr:col>1</xdr:col>
          <xdr:colOff>2209800</xdr:colOff>
          <xdr:row>3</xdr:row>
          <xdr:rowOff>428625</xdr:rowOff>
        </xdr:to>
        <xdr:sp macro="" textlink="">
          <xdr:nvSpPr>
            <xdr:cNvPr id="11268" name="Drop Down 4" hidden="1">
              <a:extLst>
                <a:ext uri="{63B3BB69-23CF-44E3-9099-C40C66FF867C}">
                  <a14:compatExt spid="_x0000_s11268"/>
                </a:ext>
                <a:ext uri="{FF2B5EF4-FFF2-40B4-BE49-F238E27FC236}">
                  <a16:creationId xmlns:a16="http://schemas.microsoft.com/office/drawing/2014/main" id="{00000000-0008-0000-03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57150</xdr:rowOff>
        </xdr:from>
        <xdr:to>
          <xdr:col>2</xdr:col>
          <xdr:colOff>704850</xdr:colOff>
          <xdr:row>11</xdr:row>
          <xdr:rowOff>209550</xdr:rowOff>
        </xdr:to>
        <xdr:sp macro="" textlink="">
          <xdr:nvSpPr>
            <xdr:cNvPr id="11269" name="Drop Down 5" hidden="1">
              <a:extLst>
                <a:ext uri="{63B3BB69-23CF-44E3-9099-C40C66FF867C}">
                  <a14:compatExt spid="_x0000_s11269"/>
                </a:ext>
                <a:ext uri="{FF2B5EF4-FFF2-40B4-BE49-F238E27FC236}">
                  <a16:creationId xmlns:a16="http://schemas.microsoft.com/office/drawing/2014/main" id="{00000000-0008-0000-03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xdr:row>
          <xdr:rowOff>371475</xdr:rowOff>
        </xdr:from>
        <xdr:to>
          <xdr:col>6</xdr:col>
          <xdr:colOff>1009650</xdr:colOff>
          <xdr:row>2</xdr:row>
          <xdr:rowOff>552450</xdr:rowOff>
        </xdr:to>
        <xdr:sp macro="" textlink="">
          <xdr:nvSpPr>
            <xdr:cNvPr id="11270" name="Drop Down 6" hidden="1">
              <a:extLst>
                <a:ext uri="{63B3BB69-23CF-44E3-9099-C40C66FF867C}">
                  <a14:compatExt spid="_x0000_s11270"/>
                </a:ext>
                <a:ext uri="{FF2B5EF4-FFF2-40B4-BE49-F238E27FC236}">
                  <a16:creationId xmlns:a16="http://schemas.microsoft.com/office/drawing/2014/main" id="{00000000-0008-0000-03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19050</xdr:rowOff>
        </xdr:from>
        <xdr:to>
          <xdr:col>9</xdr:col>
          <xdr:colOff>1009650</xdr:colOff>
          <xdr:row>11</xdr:row>
          <xdr:rowOff>133350</xdr:rowOff>
        </xdr:to>
        <xdr:sp macro="" textlink="">
          <xdr:nvSpPr>
            <xdr:cNvPr id="11271" name="Drop Down 7" hidden="1">
              <a:extLst>
                <a:ext uri="{63B3BB69-23CF-44E3-9099-C40C66FF867C}">
                  <a14:compatExt spid="_x0000_s11271"/>
                </a:ext>
                <a:ext uri="{FF2B5EF4-FFF2-40B4-BE49-F238E27FC236}">
                  <a16:creationId xmlns:a16="http://schemas.microsoft.com/office/drawing/2014/main" id="{00000000-0008-0000-03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601979</xdr:colOff>
      <xdr:row>4</xdr:row>
      <xdr:rowOff>190500</xdr:rowOff>
    </xdr:from>
    <xdr:to>
      <xdr:col>8</xdr:col>
      <xdr:colOff>899159</xdr:colOff>
      <xdr:row>12</xdr:row>
      <xdr:rowOff>53340</xdr:rowOff>
    </xdr:to>
    <xdr:sp macro="" textlink="">
      <xdr:nvSpPr>
        <xdr:cNvPr id="9" name="Arrow: Down 8">
          <a:extLst>
            <a:ext uri="{FF2B5EF4-FFF2-40B4-BE49-F238E27FC236}">
              <a16:creationId xmlns:a16="http://schemas.microsoft.com/office/drawing/2014/main" id="{00000000-0008-0000-0300-000009000000}"/>
            </a:ext>
          </a:extLst>
        </xdr:cNvPr>
        <xdr:cNvSpPr/>
      </xdr:nvSpPr>
      <xdr:spPr>
        <a:xfrm rot="21033008">
          <a:off x="8176259" y="2103120"/>
          <a:ext cx="297180" cy="1173480"/>
        </a:xfrm>
        <a:prstGeom prst="downArrow">
          <a:avLst/>
        </a:prstGeom>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solidFill>
              <a:schemeClr val="accent2">
                <a:lumMod val="60000"/>
                <a:lumOff val="40000"/>
              </a:schemeClr>
            </a:solidFill>
          </a:endParaRPr>
        </a:p>
      </xdr:txBody>
    </xdr:sp>
    <xdr:clientData/>
  </xdr:twoCellAnchor>
  <xdr:twoCellAnchor>
    <xdr:from>
      <xdr:col>1</xdr:col>
      <xdr:colOff>63500</xdr:colOff>
      <xdr:row>1</xdr:row>
      <xdr:rowOff>31750</xdr:rowOff>
    </xdr:from>
    <xdr:to>
      <xdr:col>3</xdr:col>
      <xdr:colOff>317500</xdr:colOff>
      <xdr:row>2</xdr:row>
      <xdr:rowOff>673100</xdr:rowOff>
    </xdr:to>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246380" y="450850"/>
          <a:ext cx="3317240" cy="8242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i="1"/>
            <a:t>Instructions:  </a:t>
          </a:r>
          <a:r>
            <a:rPr lang="en-US" sz="1000" i="1"/>
            <a:t>To calculate a daily PDPM</a:t>
          </a:r>
          <a:r>
            <a:rPr lang="en-US" sz="1000" i="1" baseline="0"/>
            <a:t> rate as well as the Part A reimbursement amount for an entire stay, make the 7 requested selections . </a:t>
          </a:r>
          <a:endParaRPr lang="en-US" sz="1000" i="1"/>
        </a:p>
      </xdr:txBody>
    </xdr:sp>
    <xdr:clientData/>
  </xdr:twoCellAnchor>
  <xdr:twoCellAnchor>
    <xdr:from>
      <xdr:col>9</xdr:col>
      <xdr:colOff>146050</xdr:colOff>
      <xdr:row>0</xdr:row>
      <xdr:rowOff>72868</xdr:rowOff>
    </xdr:from>
    <xdr:to>
      <xdr:col>9</xdr:col>
      <xdr:colOff>1000623</xdr:colOff>
      <xdr:row>0</xdr:row>
      <xdr:rowOff>374650</xdr:rowOff>
    </xdr:to>
    <xdr:pic>
      <xdr:nvPicPr>
        <xdr:cNvPr id="11" name="Picture 10" descr="LeadingAge NY Email Color 2018">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8962390" y="72868"/>
          <a:ext cx="854573" cy="3017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85725</xdr:colOff>
      <xdr:row>1</xdr:row>
      <xdr:rowOff>266700</xdr:rowOff>
    </xdr:from>
    <xdr:to>
      <xdr:col>12</xdr:col>
      <xdr:colOff>561974</xdr:colOff>
      <xdr:row>2</xdr:row>
      <xdr:rowOff>523875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518160"/>
          <a:ext cx="6595109" cy="1720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t>The tables below provide</a:t>
          </a:r>
          <a:r>
            <a:rPr lang="en-US" sz="900" baseline="0"/>
            <a:t> the components for calculating </a:t>
          </a:r>
          <a:r>
            <a:rPr lang="en-US" sz="900"/>
            <a:t>PDPM daily</a:t>
          </a:r>
          <a:r>
            <a:rPr lang="en-US" sz="900" baseline="0"/>
            <a:t> reimbursement rates.  They are provided to allow members to validate the figures loaded in their rate software.  Note that </a:t>
          </a:r>
          <a:r>
            <a:rPr lang="en-US" sz="900" baseline="0">
              <a:solidFill>
                <a:schemeClr val="dk1"/>
              </a:solidFill>
              <a:effectLst/>
              <a:latin typeface="+mn-lt"/>
              <a:ea typeface="+mn-ea"/>
              <a:cs typeface="+mn-cs"/>
            </a:rPr>
            <a:t>the page named "Rural Rate Calculator" provides an automated rate calculation process based on user selections. </a:t>
          </a:r>
          <a:endParaRPr lang="en-US" sz="900">
            <a:effectLst/>
          </a:endParaRPr>
        </a:p>
        <a:p>
          <a:endParaRPr lang="en-US" sz="900" baseline="0"/>
        </a:p>
        <a:p>
          <a:r>
            <a:rPr lang="en-US" sz="900"/>
            <a:t>Rate Calculation Sequence:</a:t>
          </a:r>
          <a:r>
            <a:rPr lang="en-US" sz="900" baseline="0"/>
            <a:t> </a:t>
          </a:r>
        </a:p>
        <a:p>
          <a:r>
            <a:rPr lang="en-US" sz="900" baseline="0"/>
            <a:t>1. Using Table 1, select the appropriate Case Mix Group (CMG) for each case mix component (i.e., PT/OT, SLP, Nursing, NTA). </a:t>
          </a:r>
        </a:p>
        <a:p>
          <a:r>
            <a:rPr lang="en-US" sz="900" baseline="0"/>
            <a:t>2. Sum the amounts of the five case mix components and add the non-case-mix component to arrive at the subtotal.</a:t>
          </a:r>
        </a:p>
        <a:p>
          <a:r>
            <a:rPr lang="en-US" sz="900" baseline="0"/>
            <a:t>3. Using table 3, apply the appropriate variable rate adjustment to the PT, OT and NTA components based on the stay day.</a:t>
          </a:r>
        </a:p>
        <a:p>
          <a:r>
            <a:rPr lang="en-US" sz="900" baseline="0"/>
            <a:t>4. Apply the rural wage index shown in table 2 to 72 percent of the subtotal.</a:t>
          </a:r>
        </a:p>
        <a:p>
          <a:r>
            <a:rPr lang="en-US" sz="900" baseline="0"/>
            <a:t>5. Multiply the result from step 4 by the facility-specific Value Based Payment Incentive Multiplier to arrive at the final rate. </a:t>
          </a:r>
        </a:p>
        <a:p>
          <a:r>
            <a:rPr lang="en-US" sz="900" baseline="0"/>
            <a:t>Exhibit A at the bottom of the tab named "Urban Rate Tables" provides an example of the calculation.</a:t>
          </a:r>
        </a:p>
        <a:p>
          <a:endParaRPr lang="en-US" sz="900" baseline="0"/>
        </a:p>
      </xdr:txBody>
    </xdr:sp>
    <xdr:clientData/>
  </xdr:twoCellAnchor>
  <xdr:twoCellAnchor>
    <xdr:from>
      <xdr:col>11</xdr:col>
      <xdr:colOff>556260</xdr:colOff>
      <xdr:row>0</xdr:row>
      <xdr:rowOff>30480</xdr:rowOff>
    </xdr:from>
    <xdr:to>
      <xdr:col>12</xdr:col>
      <xdr:colOff>661728</xdr:colOff>
      <xdr:row>1</xdr:row>
      <xdr:rowOff>57546</xdr:rowOff>
    </xdr:to>
    <xdr:pic>
      <xdr:nvPicPr>
        <xdr:cNvPr id="3" name="Picture 1" descr="LeadingAge NY Email Color 2018">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989320" y="30480"/>
          <a:ext cx="791268" cy="278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federalregister.gov/documents/2024/10/02/2024-22504/medicare-program-prospective-payment-system-and-consolidated-billing-for-skilled-nursing-facilities" TargetMode="External"/><Relationship Id="rId1" Type="http://schemas.openxmlformats.org/officeDocument/2006/relationships/hyperlink" Target="https://www.federalregister.gov/d/2024-16907"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ms.gov/Medicare/Medicare-Fee-for-Service-Payment/SNFPPS/WageInde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EE0EC-7AA3-4E1C-85A5-CB027876C916}">
  <sheetPr>
    <tabColor rgb="FFFF0000"/>
  </sheetPr>
  <dimension ref="A1"/>
  <sheetViews>
    <sheetView showGridLines="0" showRowColHeaders="0" tabSelected="1" workbookViewId="0">
      <selection activeCell="B2" sqref="B2"/>
    </sheetView>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5DC10-2F68-4FE5-A7B6-AE68D443887E}">
  <sheetPr>
    <tabColor theme="3" tint="-0.249977111117893"/>
    <pageSetUpPr fitToPage="1"/>
  </sheetPr>
  <dimension ref="A1:GR204"/>
  <sheetViews>
    <sheetView showGridLines="0" showRowColHeaders="0" zoomScale="140" zoomScaleNormal="140" workbookViewId="0">
      <pane ySplit="1" topLeftCell="A3" activePane="bottomLeft" state="frozen"/>
      <selection pane="bottomLeft"/>
    </sheetView>
  </sheetViews>
  <sheetFormatPr defaultRowHeight="12.75" x14ac:dyDescent="0.2"/>
  <cols>
    <col min="1" max="1" width="2.7109375" customWidth="1"/>
    <col min="2" max="2" width="33.7109375" customWidth="1"/>
    <col min="3" max="3" width="13.42578125" customWidth="1"/>
    <col min="4" max="4" width="7.85546875" customWidth="1"/>
    <col min="5" max="5" width="11.42578125" customWidth="1"/>
    <col min="6" max="6" width="12.42578125" customWidth="1"/>
    <col min="7" max="7" width="17.5703125" customWidth="1"/>
    <col min="8" max="8" width="15.42578125" customWidth="1"/>
    <col min="9" max="9" width="18.140625" customWidth="1"/>
    <col min="10" max="10" width="16.28515625" customWidth="1"/>
    <col min="13" max="13" width="14" customWidth="1"/>
    <col min="14" max="14" width="13" customWidth="1"/>
    <col min="15" max="15" width="16.28515625" customWidth="1"/>
    <col min="18" max="18" width="13.7109375" customWidth="1"/>
    <col min="23" max="23" width="13" customWidth="1"/>
    <col min="25" max="25" width="9.5703125" customWidth="1"/>
    <col min="26" max="26" width="9.7109375" bestFit="1" customWidth="1"/>
    <col min="27" max="27" width="11.85546875" customWidth="1"/>
    <col min="32" max="33" width="27.5703125" customWidth="1"/>
    <col min="34" max="34" width="18.28515625" customWidth="1"/>
    <col min="36" max="36" width="7" customWidth="1"/>
  </cols>
  <sheetData>
    <row r="1" spans="1:36" ht="33" customHeight="1" x14ac:dyDescent="0.35">
      <c r="A1" s="108"/>
      <c r="B1" s="358" t="s">
        <v>503</v>
      </c>
      <c r="C1" s="359"/>
      <c r="D1" s="359"/>
      <c r="E1" s="359"/>
      <c r="F1" s="359"/>
      <c r="G1" s="359"/>
      <c r="H1" s="359"/>
      <c r="I1" s="360"/>
      <c r="J1" s="110"/>
      <c r="K1" s="16"/>
      <c r="L1" s="16"/>
      <c r="M1" s="16"/>
      <c r="N1" s="16"/>
      <c r="O1" s="16"/>
    </row>
    <row r="2" spans="1:36" ht="14.45" customHeight="1" x14ac:dyDescent="0.35">
      <c r="B2" s="111"/>
      <c r="C2" s="112"/>
      <c r="D2" s="112"/>
      <c r="E2" s="16"/>
      <c r="F2" s="16"/>
      <c r="G2" s="11"/>
      <c r="H2" s="11"/>
      <c r="I2" s="11"/>
      <c r="J2" s="96"/>
      <c r="K2" s="16"/>
      <c r="L2" s="16"/>
      <c r="M2" s="16"/>
      <c r="N2" s="11"/>
      <c r="O2" s="16"/>
      <c r="P2" s="35"/>
    </row>
    <row r="3" spans="1:36" ht="57.6" customHeight="1" x14ac:dyDescent="0.2">
      <c r="A3" s="96"/>
      <c r="B3" s="98"/>
      <c r="C3" s="11"/>
      <c r="D3" s="16"/>
      <c r="E3" s="423" t="s">
        <v>425</v>
      </c>
      <c r="F3" s="423" t="s">
        <v>418</v>
      </c>
      <c r="G3" s="91" t="s">
        <v>431</v>
      </c>
      <c r="H3" s="417" t="s">
        <v>434</v>
      </c>
      <c r="I3" s="224" t="s">
        <v>436</v>
      </c>
      <c r="J3" s="227" t="s">
        <v>433</v>
      </c>
      <c r="K3" s="11"/>
      <c r="L3" s="11"/>
      <c r="M3" s="16"/>
      <c r="N3" s="16"/>
      <c r="O3" s="11"/>
    </row>
    <row r="4" spans="1:36" ht="45.6" customHeight="1" x14ac:dyDescent="0.2">
      <c r="A4" s="11"/>
      <c r="B4" s="97" t="s">
        <v>426</v>
      </c>
      <c r="C4" s="179" t="s">
        <v>480</v>
      </c>
      <c r="D4" s="16"/>
      <c r="E4" s="423"/>
      <c r="F4" s="423"/>
      <c r="G4" s="92" t="str">
        <f>CONCATENATE("Variable adjustment factors for the ",K50," stay day")</f>
        <v>Variable adjustment factors for the 1st stay day</v>
      </c>
      <c r="H4" s="417"/>
      <c r="I4" s="109" t="str">
        <f>CONCATENATE("Region: ",H50,"                 Index: ",I50)</f>
        <v>Region: ALBANY                 Index: 0.8163</v>
      </c>
      <c r="J4" s="419" t="s">
        <v>435</v>
      </c>
      <c r="K4" s="11"/>
      <c r="L4" s="11"/>
      <c r="M4" s="16"/>
      <c r="N4" s="11"/>
      <c r="O4" s="11"/>
    </row>
    <row r="5" spans="1:36" ht="15.6" customHeight="1" x14ac:dyDescent="0.2">
      <c r="A5" s="11"/>
      <c r="B5" s="421" t="s">
        <v>427</v>
      </c>
      <c r="C5" s="422"/>
      <c r="D5" s="123" t="s">
        <v>419</v>
      </c>
      <c r="E5" s="125">
        <v>73.25</v>
      </c>
      <c r="F5" s="209">
        <f>VLOOKUP($A$50,$A$59:$D$74,4,FALSE)</f>
        <v>106.21249999999999</v>
      </c>
      <c r="G5" s="126">
        <f>VLOOKUP($J$50,$S$59:$Y$158,4,FALSE)</f>
        <v>1</v>
      </c>
      <c r="H5" s="212">
        <f>F5*G5</f>
        <v>106.21249999999999</v>
      </c>
      <c r="I5" s="94"/>
      <c r="J5" s="420"/>
      <c r="K5" s="11"/>
      <c r="L5" s="11" t="s">
        <v>562</v>
      </c>
      <c r="M5" s="11"/>
      <c r="N5" s="11"/>
      <c r="O5" s="11"/>
    </row>
    <row r="6" spans="1:36" ht="15.6" customHeight="1" x14ac:dyDescent="0.2">
      <c r="A6" s="11"/>
      <c r="B6" s="421"/>
      <c r="C6" s="422"/>
      <c r="D6" s="124" t="s">
        <v>420</v>
      </c>
      <c r="E6" s="127">
        <v>68.180000000000007</v>
      </c>
      <c r="F6" s="210">
        <f>VLOOKUP($A$50,$A$59:$E$74,5,FALSE)</f>
        <v>96.133800000000008</v>
      </c>
      <c r="G6" s="128">
        <f>VLOOKUP($J$50,$S$59:$Y$158,4,FALSE)</f>
        <v>1</v>
      </c>
      <c r="H6" s="213">
        <f t="shared" ref="H6:H12" si="0">F6*G6</f>
        <v>96.133800000000008</v>
      </c>
      <c r="I6" s="94"/>
      <c r="J6" s="420"/>
      <c r="K6" s="11"/>
      <c r="L6" s="11"/>
      <c r="M6" s="11"/>
      <c r="N6" s="11"/>
      <c r="O6" s="11"/>
    </row>
    <row r="7" spans="1:36" ht="7.9" customHeight="1" x14ac:dyDescent="0.2">
      <c r="A7" s="11"/>
      <c r="B7" s="99"/>
      <c r="C7" s="3"/>
      <c r="D7" s="3"/>
      <c r="E7" s="129"/>
      <c r="F7" s="211"/>
      <c r="G7" s="131"/>
      <c r="H7" s="214"/>
      <c r="I7" s="94"/>
      <c r="J7" s="420"/>
      <c r="K7" s="11"/>
      <c r="L7" s="11"/>
      <c r="M7" s="11"/>
      <c r="N7" s="11"/>
      <c r="O7" s="11"/>
      <c r="AF7" s="74"/>
      <c r="AG7" s="74"/>
      <c r="AH7" s="74"/>
      <c r="AI7" s="75"/>
      <c r="AJ7" s="85"/>
    </row>
    <row r="8" spans="1:36" ht="15" customHeight="1" x14ac:dyDescent="0.2">
      <c r="A8" s="11"/>
      <c r="B8" s="100" t="s">
        <v>428</v>
      </c>
      <c r="C8" s="94"/>
      <c r="D8" s="94" t="s">
        <v>421</v>
      </c>
      <c r="E8" s="127">
        <v>27.35</v>
      </c>
      <c r="F8" s="210">
        <f>VLOOKUP($D$50,$A$59:$H$74,7,FALSE)</f>
        <v>17.504000000000001</v>
      </c>
      <c r="G8" s="132" t="s">
        <v>403</v>
      </c>
      <c r="H8" s="213">
        <f>F8</f>
        <v>17.504000000000001</v>
      </c>
      <c r="I8" s="94"/>
      <c r="J8" s="420"/>
      <c r="K8" s="11"/>
      <c r="L8" s="11"/>
      <c r="M8" s="11"/>
      <c r="N8" s="11"/>
      <c r="O8" s="11"/>
      <c r="AF8" s="74"/>
      <c r="AG8" s="74"/>
      <c r="AH8" s="74"/>
      <c r="AI8" s="75"/>
      <c r="AJ8" s="85"/>
    </row>
    <row r="9" spans="1:36" ht="7.9" customHeight="1" x14ac:dyDescent="0.2">
      <c r="A9" s="11"/>
      <c r="B9" s="99"/>
      <c r="C9" s="3"/>
      <c r="D9" s="3"/>
      <c r="E9" s="130"/>
      <c r="F9" s="211"/>
      <c r="G9" s="131"/>
      <c r="H9" s="214"/>
      <c r="I9" s="94"/>
      <c r="J9" s="420"/>
      <c r="K9" s="11"/>
      <c r="L9" s="11"/>
      <c r="M9" s="11"/>
      <c r="N9" s="11"/>
      <c r="O9" s="11"/>
      <c r="AF9" s="74"/>
      <c r="AG9" s="74"/>
      <c r="AH9" s="74"/>
      <c r="AI9" s="75"/>
      <c r="AJ9" s="85"/>
    </row>
    <row r="10" spans="1:36" ht="15.6" customHeight="1" x14ac:dyDescent="0.2">
      <c r="A10" s="11"/>
      <c r="B10" s="100" t="s">
        <v>429</v>
      </c>
      <c r="C10" s="94"/>
      <c r="D10" s="94" t="s">
        <v>422</v>
      </c>
      <c r="E10" s="127">
        <v>127.68</v>
      </c>
      <c r="F10" s="210">
        <f>VLOOKUP($E$50,$A$59:$I$84,9,FALSE)</f>
        <v>490.2912</v>
      </c>
      <c r="G10" s="132" t="s">
        <v>403</v>
      </c>
      <c r="H10" s="213">
        <f>F10</f>
        <v>490.2912</v>
      </c>
      <c r="I10" s="94"/>
      <c r="J10" s="420"/>
      <c r="K10" s="11"/>
      <c r="L10" s="11"/>
      <c r="M10" s="11"/>
      <c r="N10" s="11"/>
      <c r="O10" s="11"/>
      <c r="AF10" s="74"/>
      <c r="AG10" s="74"/>
      <c r="AH10" s="74"/>
      <c r="AI10" s="75"/>
      <c r="AJ10" s="85"/>
    </row>
    <row r="11" spans="1:36" ht="7.9" customHeight="1" x14ac:dyDescent="0.2">
      <c r="A11" s="11"/>
      <c r="B11" s="99"/>
      <c r="C11" s="3"/>
      <c r="D11" s="3"/>
      <c r="E11" s="130"/>
      <c r="F11" s="211"/>
      <c r="G11" s="131"/>
      <c r="H11" s="214"/>
      <c r="I11" s="94"/>
      <c r="J11" s="420"/>
      <c r="K11" s="11"/>
      <c r="L11" s="11"/>
      <c r="M11" s="11"/>
      <c r="N11" s="11"/>
      <c r="O11" s="11"/>
      <c r="AF11" s="74"/>
      <c r="AG11" s="74"/>
      <c r="AH11" s="74"/>
      <c r="AI11" s="75"/>
      <c r="AJ11" s="85"/>
    </row>
    <row r="12" spans="1:36" ht="18" customHeight="1" x14ac:dyDescent="0.2">
      <c r="A12" s="11"/>
      <c r="B12" s="100" t="s">
        <v>430</v>
      </c>
      <c r="C12" s="94"/>
      <c r="D12" s="94" t="s">
        <v>161</v>
      </c>
      <c r="E12" s="127">
        <v>96.33</v>
      </c>
      <c r="F12" s="210">
        <f>VLOOKUP($F$50,$A$59:$K$74,11,FALSE)</f>
        <v>294.76979999999998</v>
      </c>
      <c r="G12" s="128">
        <f>VLOOKUP($J$50,$S$59:$Y$158,3,FALSE)</f>
        <v>3</v>
      </c>
      <c r="H12" s="213">
        <f t="shared" si="0"/>
        <v>884.30939999999987</v>
      </c>
      <c r="I12" s="94"/>
      <c r="J12" s="420"/>
      <c r="K12" s="11"/>
      <c r="L12" s="11"/>
      <c r="M12" s="11"/>
      <c r="N12" s="11"/>
      <c r="O12" s="11"/>
      <c r="AF12" s="74"/>
      <c r="AG12" s="74"/>
      <c r="AH12" s="74"/>
      <c r="AI12" s="75"/>
      <c r="AJ12" s="85"/>
    </row>
    <row r="13" spans="1:36" ht="7.9" customHeight="1" x14ac:dyDescent="0.2">
      <c r="A13" s="11"/>
      <c r="B13" s="101"/>
      <c r="C13" s="3"/>
      <c r="D13" s="3"/>
      <c r="E13" s="130"/>
      <c r="F13" s="130"/>
      <c r="G13" s="131"/>
      <c r="H13" s="214"/>
      <c r="I13" s="94"/>
      <c r="J13" s="420"/>
      <c r="K13" s="11"/>
      <c r="L13" s="11"/>
      <c r="M13" s="11"/>
      <c r="N13" s="11"/>
      <c r="O13" s="11"/>
      <c r="AF13" s="74"/>
      <c r="AG13" s="74"/>
      <c r="AH13" s="74"/>
      <c r="AI13" s="75"/>
      <c r="AJ13" s="85"/>
    </row>
    <row r="14" spans="1:36" ht="15.6" customHeight="1" x14ac:dyDescent="0.2">
      <c r="A14" s="11"/>
      <c r="B14" s="102" t="s">
        <v>423</v>
      </c>
      <c r="C14" s="94"/>
      <c r="D14" s="94"/>
      <c r="E14" s="133">
        <v>114.34</v>
      </c>
      <c r="F14" s="133">
        <v>114.34</v>
      </c>
      <c r="G14" s="134" t="s">
        <v>403</v>
      </c>
      <c r="H14" s="213">
        <f>F14</f>
        <v>114.34</v>
      </c>
      <c r="I14" s="94"/>
      <c r="J14" s="420"/>
      <c r="K14" s="11"/>
      <c r="L14" s="11"/>
      <c r="M14" s="11"/>
      <c r="N14" s="11"/>
      <c r="O14" s="11"/>
      <c r="AF14" s="74"/>
      <c r="AG14" s="74"/>
      <c r="AH14" s="74"/>
      <c r="AI14" s="75"/>
      <c r="AJ14" s="85"/>
    </row>
    <row r="15" spans="1:36" ht="13.5" thickBot="1" x14ac:dyDescent="0.25">
      <c r="A15" s="11"/>
      <c r="B15" s="103"/>
      <c r="C15" s="3"/>
      <c r="D15" s="3"/>
      <c r="E15" s="3"/>
      <c r="F15" s="3"/>
      <c r="G15" s="3"/>
      <c r="H15" s="93"/>
      <c r="I15" s="11"/>
      <c r="J15" s="96"/>
      <c r="K15" s="11"/>
      <c r="L15" s="11"/>
      <c r="M15" s="11"/>
      <c r="N15" s="11"/>
      <c r="O15" s="11"/>
      <c r="AF15" s="74"/>
      <c r="AG15" s="74"/>
      <c r="AH15" s="74"/>
      <c r="AI15" s="75"/>
      <c r="AJ15" s="85"/>
    </row>
    <row r="16" spans="1:36" ht="16.149999999999999" customHeight="1" thickTop="1" x14ac:dyDescent="0.2">
      <c r="A16" s="11"/>
      <c r="B16" s="104"/>
      <c r="C16" s="95"/>
      <c r="D16" s="95"/>
      <c r="E16" s="95"/>
      <c r="F16" s="95"/>
      <c r="G16" s="95" t="s">
        <v>424</v>
      </c>
      <c r="H16" s="283">
        <f>SUM(H5,H6,H8,H10,H12,H14)</f>
        <v>1708.7908999999997</v>
      </c>
      <c r="I16" s="226">
        <f>(H16*72%*I50)+(H16*28%)</f>
        <v>1482.7793804023997</v>
      </c>
      <c r="J16" s="228">
        <f>VLOOKUP($G$50,$S$59:$AA$158,9,FALSE)</f>
        <v>21926.690106850063</v>
      </c>
      <c r="K16" s="40"/>
      <c r="L16" s="40"/>
      <c r="M16" s="11"/>
      <c r="N16" s="11"/>
      <c r="O16" s="11"/>
      <c r="AF16" s="74"/>
      <c r="AG16" s="74"/>
      <c r="AH16" s="74"/>
      <c r="AI16" s="75"/>
      <c r="AJ16" s="85"/>
    </row>
    <row r="17" spans="1:200" ht="15.6" customHeight="1" thickBot="1" x14ac:dyDescent="0.25">
      <c r="A17" s="11"/>
      <c r="B17" s="103"/>
      <c r="C17" s="418" t="s">
        <v>545</v>
      </c>
      <c r="D17" s="418"/>
      <c r="E17" s="418"/>
      <c r="F17" s="418"/>
      <c r="G17" s="282">
        <v>0</v>
      </c>
      <c r="H17" s="284"/>
      <c r="I17" s="135"/>
      <c r="J17" s="136"/>
      <c r="K17" s="11"/>
      <c r="L17" s="11"/>
      <c r="M17" s="11"/>
      <c r="N17" s="11"/>
      <c r="O17" s="11"/>
      <c r="AF17" s="74"/>
      <c r="AG17" s="74"/>
      <c r="AH17" s="74"/>
      <c r="AI17" s="75"/>
      <c r="AJ17" s="85"/>
    </row>
    <row r="18" spans="1:200" ht="20.45" customHeight="1" thickBot="1" x14ac:dyDescent="0.3">
      <c r="A18" s="11"/>
      <c r="B18" s="105"/>
      <c r="C18" s="106"/>
      <c r="D18" s="106"/>
      <c r="E18" s="106"/>
      <c r="F18" s="107" t="s">
        <v>432</v>
      </c>
      <c r="G18" s="106"/>
      <c r="H18" s="285">
        <f>H16*G17</f>
        <v>0</v>
      </c>
      <c r="I18" s="225">
        <f>I16*G17</f>
        <v>0</v>
      </c>
      <c r="J18" s="229">
        <f>J16*G17</f>
        <v>0</v>
      </c>
      <c r="K18" s="11"/>
      <c r="L18" s="11"/>
      <c r="M18" s="11"/>
      <c r="N18" s="11"/>
      <c r="O18" s="11"/>
      <c r="AF18" s="74"/>
      <c r="AG18" s="74"/>
      <c r="AH18" s="74"/>
      <c r="AI18" s="75"/>
      <c r="AJ18" s="85"/>
    </row>
    <row r="19" spans="1:200" s="16" customFormat="1" ht="13.15" customHeight="1" x14ac:dyDescent="0.2">
      <c r="A19" s="11"/>
      <c r="B19" s="11"/>
      <c r="C19" s="11"/>
      <c r="D19" s="11"/>
      <c r="G19" s="86"/>
      <c r="H19" s="38"/>
      <c r="I19" s="11"/>
      <c r="J19" s="11"/>
      <c r="K19" s="11"/>
      <c r="L19" s="11"/>
      <c r="M19" s="11"/>
      <c r="N19" s="11"/>
      <c r="O19" s="11"/>
      <c r="P19"/>
      <c r="Q19"/>
      <c r="R19"/>
      <c r="S19"/>
      <c r="T19"/>
      <c r="U19"/>
      <c r="V19"/>
      <c r="W19"/>
      <c r="X19"/>
      <c r="Y19"/>
      <c r="Z19"/>
      <c r="AA19"/>
      <c r="AB19"/>
      <c r="AC19"/>
      <c r="AD19"/>
      <c r="AE19"/>
      <c r="AF19" s="74"/>
      <c r="AG19" s="74"/>
      <c r="AH19" s="74"/>
      <c r="AI19" s="75"/>
      <c r="AJ19" s="85"/>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row>
    <row r="20" spans="1:200" s="16" customFormat="1" ht="13.15" customHeight="1" x14ac:dyDescent="0.2">
      <c r="A20" s="11"/>
      <c r="C20" s="11"/>
      <c r="D20" s="11"/>
      <c r="G20" s="86"/>
      <c r="H20" s="38"/>
      <c r="I20" s="11"/>
      <c r="J20" s="11"/>
      <c r="K20" s="11"/>
      <c r="L20" s="11"/>
      <c r="M20" s="11"/>
      <c r="N20" s="11"/>
      <c r="O20" s="11"/>
      <c r="P20"/>
      <c r="Q20"/>
      <c r="R20"/>
      <c r="S20"/>
      <c r="T20"/>
      <c r="U20"/>
      <c r="V20"/>
      <c r="W20"/>
      <c r="X20"/>
      <c r="Y20"/>
      <c r="Z20"/>
      <c r="AA20"/>
      <c r="AB20"/>
      <c r="AC20"/>
      <c r="AD20"/>
      <c r="AE20"/>
      <c r="AF20" s="74"/>
      <c r="AG20" s="74"/>
      <c r="AH20" s="74"/>
      <c r="AI20" s="75"/>
      <c r="AJ20" s="85"/>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row>
    <row r="21" spans="1:200" s="16" customFormat="1" ht="13.15" customHeight="1" x14ac:dyDescent="0.2">
      <c r="A21" s="11"/>
      <c r="B21" s="113" t="s">
        <v>499</v>
      </c>
      <c r="C21" s="11"/>
      <c r="D21" s="11"/>
      <c r="G21" s="86"/>
      <c r="H21" s="38"/>
      <c r="I21" s="11"/>
      <c r="J21" s="11"/>
      <c r="K21" s="11"/>
      <c r="L21" s="11"/>
      <c r="M21" s="11"/>
      <c r="N21" s="11"/>
      <c r="O21" s="11"/>
      <c r="P21"/>
      <c r="Q21"/>
      <c r="R21"/>
      <c r="S21"/>
      <c r="T21"/>
      <c r="U21"/>
      <c r="V21"/>
      <c r="W21"/>
      <c r="X21"/>
      <c r="Y21"/>
      <c r="Z21"/>
      <c r="AA21"/>
      <c r="AB21"/>
      <c r="AC21"/>
      <c r="AD21"/>
      <c r="AE21"/>
      <c r="AF21" s="74"/>
      <c r="AG21" s="74"/>
      <c r="AH21" s="74"/>
      <c r="AI21" s="75"/>
      <c r="AJ21" s="85"/>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row>
    <row r="22" spans="1:200" s="16" customFormat="1" ht="13.15" customHeight="1" x14ac:dyDescent="0.2">
      <c r="A22" s="3"/>
      <c r="B22" s="11"/>
      <c r="C22" s="11"/>
      <c r="D22" s="11"/>
      <c r="G22" s="86"/>
      <c r="H22" s="288"/>
      <c r="I22" s="11"/>
      <c r="J22" s="11"/>
      <c r="K22" s="11"/>
      <c r="L22" s="11"/>
      <c r="M22" s="11"/>
      <c r="N22" s="11"/>
      <c r="O22" s="11"/>
      <c r="P22"/>
      <c r="Q22"/>
      <c r="R22"/>
      <c r="S22"/>
      <c r="T22"/>
      <c r="U22"/>
      <c r="V22"/>
      <c r="W22"/>
      <c r="X22"/>
      <c r="Y22"/>
      <c r="Z22"/>
      <c r="AA22"/>
      <c r="AB22"/>
      <c r="AC22"/>
      <c r="AD22"/>
      <c r="AE22"/>
      <c r="AF22" s="74"/>
      <c r="AG22" s="74"/>
      <c r="AH22" s="74"/>
      <c r="AI22" s="75"/>
      <c r="AJ22" s="85"/>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row>
    <row r="23" spans="1:200" s="292" customFormat="1" ht="13.15" hidden="1" customHeight="1" x14ac:dyDescent="0.2">
      <c r="A23" s="45"/>
      <c r="B23" s="45"/>
      <c r="C23" s="45"/>
      <c r="D23" s="45"/>
      <c r="G23" s="293"/>
      <c r="H23" s="294"/>
      <c r="I23" s="45"/>
      <c r="J23" s="45"/>
      <c r="K23" s="45"/>
      <c r="L23" s="45"/>
      <c r="M23" s="45"/>
      <c r="N23" s="45"/>
      <c r="O23" s="45"/>
      <c r="P23"/>
      <c r="Q23"/>
      <c r="R23"/>
      <c r="S23"/>
      <c r="T23"/>
      <c r="U23"/>
      <c r="V23"/>
      <c r="W23"/>
      <c r="X23"/>
      <c r="Y23"/>
      <c r="Z23"/>
      <c r="AA23"/>
      <c r="AB23"/>
      <c r="AC23"/>
      <c r="AD23"/>
      <c r="AE23"/>
      <c r="AF23" s="74"/>
      <c r="AG23" s="74"/>
      <c r="AH23" s="74"/>
      <c r="AI23" s="75"/>
      <c r="AJ23" s="85"/>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row>
    <row r="24" spans="1:200" s="16" customFormat="1" ht="13.15" hidden="1" customHeight="1" x14ac:dyDescent="0.2">
      <c r="A24" s="45"/>
      <c r="C24" s="11"/>
      <c r="D24" s="11"/>
      <c r="G24" s="86"/>
      <c r="H24" s="38"/>
      <c r="I24" s="11"/>
      <c r="J24" s="11"/>
      <c r="K24" s="11"/>
      <c r="L24" s="11"/>
      <c r="M24" s="11"/>
      <c r="N24" s="11"/>
      <c r="O24" s="11"/>
      <c r="P24"/>
      <c r="Q24"/>
      <c r="R24"/>
      <c r="S24"/>
      <c r="T24"/>
      <c r="U24"/>
      <c r="V24"/>
      <c r="W24"/>
      <c r="X24"/>
      <c r="Y24"/>
      <c r="Z24"/>
      <c r="AA24"/>
      <c r="AB24"/>
      <c r="AC24"/>
      <c r="AD24"/>
      <c r="AE24"/>
      <c r="AF24" s="74"/>
      <c r="AG24" s="74"/>
      <c r="AH24" s="74"/>
      <c r="AI24" s="75"/>
      <c r="AJ24" s="85"/>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row>
    <row r="25" spans="1:200" s="16" customFormat="1" ht="13.15" hidden="1" customHeight="1" x14ac:dyDescent="0.2">
      <c r="A25" s="11"/>
      <c r="B25" s="11"/>
      <c r="C25" s="11"/>
      <c r="D25" s="11"/>
      <c r="F25" s="286"/>
      <c r="G25" s="86"/>
      <c r="H25" s="38"/>
      <c r="I25" s="38"/>
      <c r="J25" s="38"/>
      <c r="K25" s="11"/>
      <c r="L25" s="11"/>
      <c r="M25" s="11"/>
      <c r="N25" s="11"/>
      <c r="O25" s="11"/>
      <c r="P25"/>
      <c r="Q25"/>
      <c r="R25"/>
      <c r="S25"/>
      <c r="T25"/>
      <c r="U25"/>
      <c r="V25"/>
      <c r="W25"/>
      <c r="X25"/>
      <c r="Y25"/>
      <c r="Z25"/>
      <c r="AA25"/>
      <c r="AB25"/>
      <c r="AC25"/>
      <c r="AD25"/>
      <c r="AE25"/>
      <c r="AF25" s="74"/>
      <c r="AG25" s="74"/>
      <c r="AH25" s="74"/>
      <c r="AI25" s="75"/>
      <c r="AJ25" s="8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row>
    <row r="26" spans="1:200" s="16" customFormat="1" ht="13.15" hidden="1" customHeight="1" x14ac:dyDescent="0.2">
      <c r="A26" s="11"/>
      <c r="B26" s="11"/>
      <c r="C26" s="11"/>
      <c r="D26" s="11"/>
      <c r="G26" s="86"/>
      <c r="H26" s="38"/>
      <c r="I26" s="38"/>
      <c r="J26" s="38"/>
      <c r="K26" s="11"/>
      <c r="L26" s="11"/>
      <c r="M26" s="11"/>
      <c r="N26" s="11"/>
      <c r="O26" s="11"/>
      <c r="P26"/>
      <c r="Q26"/>
      <c r="R26"/>
      <c r="S26"/>
      <c r="T26"/>
      <c r="U26"/>
      <c r="V26"/>
      <c r="W26"/>
      <c r="X26"/>
      <c r="Y26"/>
      <c r="Z26"/>
      <c r="AA26"/>
      <c r="AB26"/>
      <c r="AC26"/>
      <c r="AD26"/>
      <c r="AE26"/>
      <c r="AF26" s="74"/>
      <c r="AG26" s="74"/>
      <c r="AH26" s="74"/>
      <c r="AI26" s="75"/>
      <c r="AJ26" s="85"/>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row>
    <row r="27" spans="1:200" s="16" customFormat="1" ht="13.15" hidden="1" customHeight="1" x14ac:dyDescent="0.2">
      <c r="A27" s="11"/>
      <c r="B27" s="11"/>
      <c r="C27" s="11"/>
      <c r="D27" s="11"/>
      <c r="G27" s="86"/>
      <c r="H27" s="38"/>
      <c r="I27" s="38"/>
      <c r="J27" s="38"/>
      <c r="K27" s="11"/>
      <c r="L27" s="11"/>
      <c r="M27" s="11"/>
      <c r="N27" s="11"/>
      <c r="O27" s="11"/>
      <c r="P27"/>
      <c r="Q27"/>
      <c r="R27"/>
      <c r="S27"/>
      <c r="T27"/>
      <c r="U27"/>
      <c r="V27"/>
      <c r="W27"/>
      <c r="X27"/>
      <c r="Y27"/>
      <c r="Z27"/>
      <c r="AA27"/>
      <c r="AB27"/>
      <c r="AC27"/>
      <c r="AD27"/>
      <c r="AE27"/>
      <c r="AF27" s="74"/>
      <c r="AG27" s="74"/>
      <c r="AH27" s="74"/>
      <c r="AI27" s="75"/>
      <c r="AJ27" s="85"/>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row>
    <row r="28" spans="1:200" s="16" customFormat="1" ht="13.15" hidden="1" customHeight="1" x14ac:dyDescent="0.2">
      <c r="A28" s="11"/>
      <c r="B28" s="11"/>
      <c r="C28" s="11"/>
      <c r="D28" s="11"/>
      <c r="G28" s="86"/>
      <c r="H28" s="38"/>
      <c r="I28" s="11"/>
      <c r="J28" s="11"/>
      <c r="K28" s="11"/>
      <c r="L28" s="11"/>
      <c r="M28" s="11"/>
      <c r="N28" s="11"/>
      <c r="O28" s="11"/>
      <c r="P28"/>
      <c r="Q28"/>
      <c r="R28"/>
      <c r="S28"/>
      <c r="T28"/>
      <c r="U28"/>
      <c r="V28"/>
      <c r="W28"/>
      <c r="X28"/>
      <c r="Y28"/>
      <c r="Z28"/>
      <c r="AA28"/>
      <c r="AB28"/>
      <c r="AC28"/>
      <c r="AD28"/>
      <c r="AE28"/>
      <c r="AF28" s="74"/>
      <c r="AG28" s="74"/>
      <c r="AH28" s="74"/>
      <c r="AI28" s="75"/>
      <c r="AJ28" s="85"/>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row>
    <row r="29" spans="1:200" s="16" customFormat="1" ht="13.15" hidden="1" customHeight="1" x14ac:dyDescent="0.2">
      <c r="A29" s="11"/>
      <c r="B29" s="11"/>
      <c r="C29" s="11"/>
      <c r="D29" s="11"/>
      <c r="G29" s="86"/>
      <c r="H29" s="344">
        <v>72</v>
      </c>
      <c r="I29" s="11"/>
      <c r="J29" s="11"/>
      <c r="K29" s="11"/>
      <c r="L29" s="11"/>
      <c r="M29" s="11"/>
      <c r="N29" s="11"/>
      <c r="O29" s="11"/>
      <c r="P29"/>
      <c r="Q29"/>
      <c r="R29"/>
      <c r="S29"/>
      <c r="T29"/>
      <c r="U29"/>
      <c r="V29"/>
      <c r="W29"/>
      <c r="X29"/>
      <c r="Y29"/>
      <c r="Z29"/>
      <c r="AA29"/>
      <c r="AB29"/>
      <c r="AC29"/>
      <c r="AD29"/>
      <c r="AE29"/>
      <c r="AF29" s="74"/>
      <c r="AG29" s="74"/>
      <c r="AH29" s="74"/>
      <c r="AI29" s="75"/>
      <c r="AJ29" s="85"/>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row>
    <row r="30" spans="1:200" s="16" customFormat="1" ht="13.15" hidden="1" customHeight="1" x14ac:dyDescent="0.2">
      <c r="A30" s="11"/>
      <c r="B30" s="11"/>
      <c r="C30" s="11"/>
      <c r="D30" s="11"/>
      <c r="G30" s="86"/>
      <c r="H30" s="344">
        <v>0.28000000000000003</v>
      </c>
      <c r="I30" s="11"/>
      <c r="J30" s="288"/>
      <c r="K30" s="11"/>
      <c r="L30" s="11"/>
      <c r="M30" s="11"/>
      <c r="N30" s="11"/>
      <c r="O30" s="11"/>
      <c r="P30"/>
      <c r="Q30"/>
      <c r="R30"/>
      <c r="S30"/>
      <c r="T30"/>
      <c r="U30"/>
      <c r="V30"/>
      <c r="W30"/>
      <c r="X30"/>
      <c r="Y30"/>
      <c r="Z30"/>
      <c r="AA30"/>
      <c r="AB30"/>
      <c r="AC30"/>
      <c r="AD30"/>
      <c r="AE30"/>
      <c r="AF30" s="74"/>
      <c r="AG30" s="74"/>
      <c r="AH30" s="74"/>
      <c r="AI30" s="75"/>
      <c r="AJ30" s="85"/>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row>
    <row r="31" spans="1:200" s="16" customFormat="1" ht="13.15" hidden="1" customHeight="1" x14ac:dyDescent="0.2">
      <c r="A31" s="11"/>
      <c r="B31" s="11"/>
      <c r="C31" s="11"/>
      <c r="D31" s="11"/>
      <c r="G31" s="86"/>
      <c r="H31" s="38"/>
      <c r="I31" s="11"/>
      <c r="J31" s="11"/>
      <c r="K31" s="11"/>
      <c r="L31" s="11"/>
      <c r="M31" s="11"/>
      <c r="N31" s="11"/>
      <c r="O31" s="11"/>
      <c r="P31"/>
      <c r="Q31"/>
      <c r="R31"/>
      <c r="S31"/>
      <c r="T31"/>
      <c r="U31"/>
      <c r="V31"/>
      <c r="W31"/>
      <c r="X31"/>
      <c r="Y31"/>
      <c r="Z31"/>
      <c r="AA31"/>
      <c r="AB31"/>
      <c r="AC31"/>
      <c r="AD31"/>
      <c r="AE31"/>
      <c r="AF31" s="74"/>
      <c r="AG31" s="74"/>
      <c r="AH31" s="74"/>
      <c r="AI31" s="75"/>
      <c r="AJ31" s="85"/>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row>
    <row r="32" spans="1:200" s="16" customFormat="1" ht="13.15" hidden="1" customHeight="1" x14ac:dyDescent="0.2">
      <c r="A32" s="11"/>
      <c r="B32" s="11"/>
      <c r="C32" s="11"/>
      <c r="D32" s="11"/>
      <c r="G32" s="86"/>
      <c r="H32" s="38"/>
      <c r="I32" s="11"/>
      <c r="J32" s="11"/>
      <c r="K32" s="11"/>
      <c r="L32" s="11"/>
      <c r="M32" s="11"/>
      <c r="N32" s="11"/>
      <c r="O32" s="11"/>
      <c r="P32"/>
      <c r="Q32"/>
      <c r="R32"/>
      <c r="S32"/>
      <c r="T32"/>
      <c r="U32"/>
      <c r="V32"/>
      <c r="W32"/>
      <c r="X32"/>
      <c r="Y32"/>
      <c r="Z32"/>
      <c r="AA32"/>
      <c r="AB32"/>
      <c r="AC32"/>
      <c r="AD32"/>
      <c r="AE32"/>
      <c r="AF32" s="74"/>
      <c r="AG32" s="74"/>
      <c r="AH32" s="74"/>
      <c r="AI32" s="75"/>
      <c r="AJ32" s="85"/>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row>
    <row r="33" spans="1:200" s="16" customFormat="1" ht="13.15" hidden="1" customHeight="1" x14ac:dyDescent="0.2">
      <c r="A33" s="11"/>
      <c r="B33" s="11"/>
      <c r="C33" s="11"/>
      <c r="D33" s="11"/>
      <c r="G33" s="86"/>
      <c r="H33" s="38"/>
      <c r="I33" s="38"/>
      <c r="J33" s="11"/>
      <c r="K33" s="11"/>
      <c r="L33" s="11"/>
      <c r="M33" s="11"/>
      <c r="N33" s="11"/>
      <c r="O33" s="11"/>
      <c r="P33"/>
      <c r="Q33"/>
      <c r="R33"/>
      <c r="S33"/>
      <c r="T33"/>
      <c r="U33"/>
      <c r="V33"/>
      <c r="W33"/>
      <c r="X33"/>
      <c r="Y33"/>
      <c r="Z33"/>
      <c r="AA33"/>
      <c r="AB33"/>
      <c r="AC33"/>
      <c r="AD33"/>
      <c r="AE33"/>
      <c r="AF33" s="74"/>
      <c r="AG33" s="74"/>
      <c r="AH33" s="74"/>
      <c r="AI33" s="75"/>
      <c r="AJ33" s="85"/>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row>
    <row r="34" spans="1:200" s="16" customFormat="1" ht="13.15" hidden="1" customHeight="1" x14ac:dyDescent="0.2">
      <c r="A34" s="11"/>
      <c r="B34" s="11"/>
      <c r="C34" s="11"/>
      <c r="D34" s="11"/>
      <c r="G34" s="86"/>
      <c r="H34" s="38"/>
      <c r="I34" s="38"/>
      <c r="J34" s="11"/>
      <c r="K34" s="11"/>
      <c r="L34" s="11"/>
      <c r="M34" s="11"/>
      <c r="N34" s="11"/>
      <c r="O34" s="11"/>
      <c r="P34"/>
      <c r="Q34"/>
      <c r="R34"/>
      <c r="S34"/>
      <c r="T34"/>
      <c r="U34"/>
      <c r="V34"/>
      <c r="W34"/>
      <c r="X34"/>
      <c r="Y34"/>
      <c r="Z34"/>
      <c r="AA34"/>
      <c r="AB34"/>
      <c r="AC34"/>
      <c r="AD34"/>
      <c r="AE34"/>
      <c r="AF34" s="74"/>
      <c r="AG34" s="74"/>
      <c r="AH34" s="74"/>
      <c r="AI34" s="75"/>
      <c r="AJ34" s="85"/>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row>
    <row r="35" spans="1:200" s="16" customFormat="1" ht="13.15" hidden="1" customHeight="1" x14ac:dyDescent="0.2">
      <c r="A35" s="11"/>
      <c r="B35" s="11"/>
      <c r="C35" s="11"/>
      <c r="D35" s="11"/>
      <c r="G35" s="86"/>
      <c r="H35" s="38"/>
      <c r="I35" s="38"/>
      <c r="J35" s="38"/>
      <c r="K35" s="11"/>
      <c r="L35" s="11"/>
      <c r="M35" s="11"/>
      <c r="N35" s="11"/>
      <c r="O35" s="11"/>
      <c r="P35"/>
      <c r="Q35"/>
      <c r="R35"/>
      <c r="S35"/>
      <c r="T35"/>
      <c r="U35"/>
      <c r="V35"/>
      <c r="W35"/>
      <c r="X35"/>
      <c r="Y35"/>
      <c r="Z35"/>
      <c r="AA35"/>
      <c r="AB35"/>
      <c r="AC35"/>
      <c r="AD35"/>
      <c r="AE35"/>
      <c r="AF35" s="74"/>
      <c r="AG35" s="74"/>
      <c r="AH35" s="74"/>
      <c r="AI35" s="75"/>
      <c r="AJ35" s="8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row>
    <row r="36" spans="1:200" s="16" customFormat="1" ht="13.15" hidden="1" customHeight="1" x14ac:dyDescent="0.2">
      <c r="A36" s="11"/>
      <c r="B36" s="11"/>
      <c r="C36" s="11"/>
      <c r="D36" s="11"/>
      <c r="G36" s="86"/>
      <c r="H36" s="38"/>
      <c r="I36" s="11"/>
      <c r="J36" s="11"/>
      <c r="K36" s="11"/>
      <c r="L36" s="11"/>
      <c r="M36" s="11"/>
      <c r="N36" s="11"/>
      <c r="O36" s="11"/>
      <c r="P36"/>
      <c r="Q36"/>
      <c r="R36"/>
      <c r="S36"/>
      <c r="T36"/>
      <c r="U36"/>
      <c r="V36"/>
      <c r="W36"/>
      <c r="X36"/>
      <c r="Y36"/>
      <c r="Z36"/>
      <c r="AA36"/>
      <c r="AB36"/>
      <c r="AC36"/>
      <c r="AD36"/>
      <c r="AE36"/>
      <c r="AF36" s="74"/>
      <c r="AG36" s="74"/>
      <c r="AH36" s="74"/>
      <c r="AI36" s="75"/>
      <c r="AJ36" s="85"/>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row>
    <row r="37" spans="1:200" s="16" customFormat="1" ht="13.15" hidden="1" customHeight="1" x14ac:dyDescent="0.2">
      <c r="A37" s="11"/>
      <c r="B37" s="11"/>
      <c r="C37" s="11"/>
      <c r="D37" s="11"/>
      <c r="G37" s="86"/>
      <c r="H37" s="38"/>
      <c r="I37" s="11"/>
      <c r="J37" s="288"/>
      <c r="K37" s="11"/>
      <c r="L37" s="11"/>
      <c r="M37" s="11"/>
      <c r="N37" s="11"/>
      <c r="O37" s="11"/>
      <c r="P37"/>
      <c r="Q37"/>
      <c r="R37"/>
      <c r="S37"/>
      <c r="T37"/>
      <c r="U37"/>
      <c r="V37"/>
      <c r="W37"/>
      <c r="X37"/>
      <c r="Y37"/>
      <c r="Z37"/>
      <c r="AA37"/>
      <c r="AB37"/>
      <c r="AC37"/>
      <c r="AD37"/>
      <c r="AE37"/>
      <c r="AF37" s="74"/>
      <c r="AG37" s="74"/>
      <c r="AH37" s="74"/>
      <c r="AI37" s="75"/>
      <c r="AJ37" s="85"/>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row>
    <row r="38" spans="1:200" s="16" customFormat="1" ht="13.15" hidden="1" customHeight="1" x14ac:dyDescent="0.2">
      <c r="A38" s="11"/>
      <c r="B38" s="11"/>
      <c r="C38" s="11"/>
      <c r="D38" s="11"/>
      <c r="G38" s="86"/>
      <c r="H38" s="38"/>
      <c r="I38" s="11"/>
      <c r="K38" s="11"/>
      <c r="L38" s="11"/>
      <c r="M38" s="11"/>
      <c r="N38" s="11"/>
      <c r="O38" s="11"/>
      <c r="P38"/>
      <c r="Q38"/>
      <c r="R38"/>
      <c r="S38"/>
      <c r="T38"/>
      <c r="U38"/>
      <c r="V38"/>
      <c r="W38"/>
      <c r="X38"/>
      <c r="Y38"/>
      <c r="Z38"/>
      <c r="AA38"/>
      <c r="AB38"/>
      <c r="AC38"/>
      <c r="AD38"/>
      <c r="AE38"/>
      <c r="AF38" s="74"/>
      <c r="AG38" s="74"/>
      <c r="AH38" s="74"/>
      <c r="AI38" s="75"/>
      <c r="AJ38" s="85"/>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row>
    <row r="39" spans="1:200" s="16" customFormat="1" ht="13.15" hidden="1" customHeight="1" x14ac:dyDescent="0.2">
      <c r="A39" s="11"/>
      <c r="B39" s="11"/>
      <c r="C39" s="11"/>
      <c r="D39" s="11"/>
      <c r="G39" s="86"/>
      <c r="H39" s="38"/>
      <c r="I39" s="11"/>
      <c r="J39" s="11"/>
      <c r="K39" s="11"/>
      <c r="L39" s="11"/>
      <c r="M39" s="11"/>
      <c r="N39" s="11"/>
      <c r="O39" s="11"/>
      <c r="P39"/>
      <c r="Q39"/>
      <c r="R39"/>
      <c r="S39"/>
      <c r="T39"/>
      <c r="U39"/>
      <c r="V39"/>
      <c r="W39"/>
      <c r="X39"/>
      <c r="Y39"/>
      <c r="Z39"/>
      <c r="AA39"/>
      <c r="AB39"/>
      <c r="AC39"/>
      <c r="AD39"/>
      <c r="AE39"/>
      <c r="AF39" s="74"/>
      <c r="AG39" s="74"/>
      <c r="AH39" s="74"/>
      <c r="AI39" s="75"/>
      <c r="AJ39" s="85"/>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row>
    <row r="40" spans="1:200" s="16" customFormat="1" ht="13.15" hidden="1" customHeight="1" x14ac:dyDescent="0.2">
      <c r="A40" s="11"/>
      <c r="B40" s="11"/>
      <c r="C40" s="11"/>
      <c r="D40" s="11"/>
      <c r="G40" s="86"/>
      <c r="H40" s="38"/>
      <c r="I40" s="11"/>
      <c r="J40" s="11"/>
      <c r="K40" s="11"/>
      <c r="L40" s="11"/>
      <c r="M40" s="11"/>
      <c r="N40" s="11"/>
      <c r="O40" s="11"/>
      <c r="P40"/>
      <c r="Q40"/>
      <c r="R40"/>
      <c r="S40"/>
      <c r="T40"/>
      <c r="U40"/>
      <c r="V40"/>
      <c r="W40"/>
      <c r="X40"/>
      <c r="Y40"/>
      <c r="Z40"/>
      <c r="AA40"/>
      <c r="AB40"/>
      <c r="AC40"/>
      <c r="AD40"/>
      <c r="AE40"/>
      <c r="AF40" s="74"/>
      <c r="AG40" s="74"/>
      <c r="AH40" s="74"/>
      <c r="AI40" s="75"/>
      <c r="AJ40" s="85"/>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row>
    <row r="41" spans="1:200" s="16" customFormat="1" ht="13.15" hidden="1" customHeight="1" x14ac:dyDescent="0.2">
      <c r="A41" s="11"/>
      <c r="B41" s="11"/>
      <c r="C41" s="11"/>
      <c r="D41" s="11"/>
      <c r="G41" s="86"/>
      <c r="H41" s="38"/>
      <c r="I41" s="11"/>
      <c r="J41" s="11"/>
      <c r="K41" s="11"/>
      <c r="L41" s="11"/>
      <c r="M41" s="11"/>
      <c r="N41" s="11"/>
      <c r="O41" s="11"/>
      <c r="P41"/>
      <c r="Q41"/>
      <c r="R41"/>
      <c r="S41"/>
      <c r="T41"/>
      <c r="U41"/>
      <c r="V41"/>
      <c r="W41"/>
      <c r="X41"/>
      <c r="Y41"/>
      <c r="Z41"/>
      <c r="AA41"/>
      <c r="AB41"/>
      <c r="AC41"/>
      <c r="AD41"/>
      <c r="AE41"/>
      <c r="AF41" s="74"/>
      <c r="AG41" s="74"/>
      <c r="AH41" s="74"/>
      <c r="AI41" s="75"/>
      <c r="AJ41" s="85"/>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row>
    <row r="42" spans="1:200" s="16" customFormat="1" ht="13.15" hidden="1" customHeight="1" x14ac:dyDescent="0.2">
      <c r="A42" s="11"/>
      <c r="B42" s="11"/>
      <c r="C42" s="11"/>
      <c r="D42" s="11"/>
      <c r="G42" s="86"/>
      <c r="H42" s="38"/>
      <c r="I42" s="11"/>
      <c r="J42" s="11"/>
      <c r="K42" s="11"/>
      <c r="L42" s="11"/>
      <c r="M42" s="11"/>
      <c r="N42" s="11"/>
      <c r="O42" s="11"/>
      <c r="P42"/>
      <c r="Q42"/>
      <c r="R42"/>
      <c r="S42"/>
      <c r="T42"/>
      <c r="U42"/>
      <c r="V42"/>
      <c r="W42"/>
      <c r="X42"/>
      <c r="Y42"/>
      <c r="Z42"/>
      <c r="AA42"/>
      <c r="AB42"/>
      <c r="AC42"/>
      <c r="AD42"/>
      <c r="AE42"/>
      <c r="AF42" s="74"/>
      <c r="AG42" s="74"/>
      <c r="AH42" s="74"/>
      <c r="AI42" s="75"/>
      <c r="AJ42" s="85"/>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row>
    <row r="43" spans="1:200" s="16" customFormat="1" ht="13.15" hidden="1" customHeight="1" x14ac:dyDescent="0.2">
      <c r="A43" s="11"/>
      <c r="B43" s="11"/>
      <c r="C43" s="11"/>
      <c r="D43" s="11"/>
      <c r="G43" s="86"/>
      <c r="H43" s="38"/>
      <c r="I43" s="11"/>
      <c r="J43" s="11"/>
      <c r="K43" s="11"/>
      <c r="L43" s="11"/>
      <c r="M43" s="11"/>
      <c r="N43" s="11"/>
      <c r="O43" s="11"/>
      <c r="P43"/>
      <c r="Q43"/>
      <c r="R43"/>
      <c r="S43"/>
      <c r="T43"/>
      <c r="U43"/>
      <c r="V43"/>
      <c r="W43"/>
      <c r="X43"/>
      <c r="Y43"/>
      <c r="Z43"/>
      <c r="AA43"/>
      <c r="AB43"/>
      <c r="AC43"/>
      <c r="AD43"/>
      <c r="AE43"/>
      <c r="AF43" s="74"/>
      <c r="AG43" s="74"/>
      <c r="AH43" s="74"/>
      <c r="AI43" s="75"/>
      <c r="AJ43" s="85"/>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row>
    <row r="44" spans="1:200" s="16" customFormat="1" ht="13.15" hidden="1" customHeight="1" x14ac:dyDescent="0.2">
      <c r="A44" s="11"/>
      <c r="B44" s="11"/>
      <c r="C44" s="11"/>
      <c r="D44" s="11"/>
      <c r="G44" s="86"/>
      <c r="H44" s="38"/>
      <c r="I44" s="11"/>
      <c r="J44" s="11"/>
      <c r="K44" s="11"/>
      <c r="L44" s="11"/>
      <c r="M44" s="11"/>
      <c r="N44" s="11"/>
      <c r="O44" s="11"/>
      <c r="P44"/>
      <c r="Q44"/>
      <c r="R44"/>
      <c r="S44"/>
      <c r="T44"/>
      <c r="U44"/>
      <c r="V44"/>
      <c r="W44"/>
      <c r="X44"/>
      <c r="Y44"/>
      <c r="Z44"/>
      <c r="AA44"/>
      <c r="AB44"/>
      <c r="AC44"/>
      <c r="AD44"/>
      <c r="AE44"/>
      <c r="AF44" s="74"/>
      <c r="AG44" s="74"/>
      <c r="AH44" s="74"/>
      <c r="AI44" s="75"/>
      <c r="AJ44" s="85"/>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row>
    <row r="45" spans="1:200" s="16" customFormat="1" ht="13.15" hidden="1" customHeight="1" x14ac:dyDescent="0.2">
      <c r="A45" s="11"/>
      <c r="B45" s="11"/>
      <c r="C45" s="11"/>
      <c r="D45" s="11"/>
      <c r="G45" s="86"/>
      <c r="H45" s="38"/>
      <c r="I45" s="11"/>
      <c r="J45" s="11"/>
      <c r="K45" s="11"/>
      <c r="L45" s="11"/>
      <c r="M45" s="11"/>
      <c r="N45" s="11"/>
      <c r="O45" s="11"/>
      <c r="P45"/>
      <c r="Q45"/>
      <c r="R45"/>
      <c r="S45"/>
      <c r="T45"/>
      <c r="U45"/>
      <c r="V45"/>
      <c r="W45"/>
      <c r="X45"/>
      <c r="Y45"/>
      <c r="Z45"/>
      <c r="AA45"/>
      <c r="AB45"/>
      <c r="AC45"/>
      <c r="AD45"/>
      <c r="AE45"/>
      <c r="AF45" s="74"/>
      <c r="AG45" s="74"/>
      <c r="AH45" s="74"/>
      <c r="AI45" s="75"/>
      <c r="AJ45" s="8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row>
    <row r="46" spans="1:200" s="16" customFormat="1" ht="13.15" hidden="1" customHeight="1" x14ac:dyDescent="0.2">
      <c r="A46" s="11"/>
      <c r="B46" s="11"/>
      <c r="C46" s="11"/>
      <c r="D46" s="11"/>
      <c r="G46" s="86"/>
      <c r="H46" s="38"/>
      <c r="I46" s="11"/>
      <c r="J46" s="11"/>
      <c r="K46" s="11"/>
      <c r="L46" s="11"/>
      <c r="M46" s="11"/>
      <c r="N46" s="11"/>
      <c r="O46" s="11"/>
      <c r="P46"/>
      <c r="Q46"/>
      <c r="R46"/>
      <c r="S46"/>
      <c r="T46"/>
      <c r="U46"/>
      <c r="V46"/>
      <c r="W46"/>
      <c r="X46"/>
      <c r="Y46"/>
      <c r="Z46"/>
      <c r="AA46"/>
      <c r="AB46"/>
      <c r="AC46"/>
      <c r="AD46"/>
      <c r="AE46"/>
      <c r="AF46" s="74"/>
      <c r="AG46" s="74"/>
      <c r="AH46" s="74"/>
      <c r="AI46" s="75"/>
      <c r="AJ46" s="85"/>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row>
    <row r="47" spans="1:200" s="16" customFormat="1" ht="13.15" hidden="1" customHeight="1" x14ac:dyDescent="0.2">
      <c r="A47" s="11"/>
      <c r="B47" s="11"/>
      <c r="C47" s="11"/>
      <c r="D47" s="11"/>
      <c r="G47" s="86"/>
      <c r="H47" s="38"/>
      <c r="I47" s="11"/>
      <c r="J47" s="11"/>
      <c r="K47" s="11"/>
      <c r="L47" s="11"/>
      <c r="M47" s="11"/>
      <c r="N47" s="11"/>
      <c r="O47" s="11"/>
      <c r="P47"/>
      <c r="Q47"/>
      <c r="R47"/>
      <c r="S47"/>
      <c r="T47"/>
      <c r="U47"/>
      <c r="V47"/>
      <c r="W47"/>
      <c r="X47"/>
      <c r="Y47"/>
      <c r="Z47"/>
      <c r="AA47"/>
      <c r="AB47"/>
      <c r="AC47"/>
      <c r="AD47"/>
      <c r="AE47"/>
      <c r="AF47" s="74"/>
      <c r="AG47" s="74"/>
      <c r="AH47" s="74"/>
      <c r="AI47" s="75"/>
      <c r="AJ47" s="85"/>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row>
    <row r="48" spans="1:200" s="16" customFormat="1" ht="13.15" hidden="1" customHeight="1" x14ac:dyDescent="0.2">
      <c r="A48" s="11"/>
      <c r="B48" s="11"/>
      <c r="C48" s="11"/>
      <c r="D48" s="11"/>
      <c r="G48" s="86"/>
      <c r="H48" s="38"/>
      <c r="I48" s="11"/>
      <c r="J48" s="11"/>
      <c r="K48" s="11"/>
      <c r="L48" s="11"/>
      <c r="M48" s="11"/>
      <c r="N48" s="11"/>
      <c r="O48" s="11"/>
      <c r="P48"/>
      <c r="Q48"/>
      <c r="R48"/>
      <c r="S48"/>
      <c r="T48"/>
      <c r="U48"/>
      <c r="V48"/>
      <c r="W48"/>
      <c r="X48"/>
      <c r="Y48"/>
      <c r="Z48"/>
      <c r="AA48"/>
      <c r="AB48"/>
      <c r="AC48"/>
      <c r="AD48"/>
      <c r="AE48"/>
      <c r="AF48" s="74"/>
      <c r="AG48" s="74"/>
      <c r="AH48" s="74"/>
      <c r="AI48" s="75"/>
      <c r="AJ48" s="85"/>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row>
    <row r="49" spans="1:200" s="138" customFormat="1" ht="13.15" hidden="1" customHeight="1" x14ac:dyDescent="0.2">
      <c r="A49" s="281" t="s">
        <v>492</v>
      </c>
      <c r="B49" s="281" t="s">
        <v>493</v>
      </c>
      <c r="C49" s="137"/>
      <c r="D49" s="280" t="s">
        <v>490</v>
      </c>
      <c r="E49" s="280" t="s">
        <v>491</v>
      </c>
      <c r="F49" s="280" t="s">
        <v>161</v>
      </c>
      <c r="G49" s="287" t="s">
        <v>495</v>
      </c>
      <c r="H49" s="140"/>
      <c r="I49" s="279" t="s">
        <v>494</v>
      </c>
      <c r="J49" s="137"/>
      <c r="K49" s="137"/>
      <c r="L49" s="137"/>
      <c r="M49" s="137"/>
      <c r="N49" s="137"/>
      <c r="O49" s="137"/>
      <c r="P49" s="143"/>
      <c r="Q49" s="143"/>
      <c r="R49" s="143"/>
      <c r="S49" s="143"/>
      <c r="T49" s="143"/>
      <c r="U49" s="143"/>
      <c r="V49" s="143"/>
      <c r="W49" s="143"/>
      <c r="X49" s="143"/>
      <c r="Y49" s="143"/>
      <c r="Z49" s="143"/>
      <c r="AA49" s="143"/>
      <c r="AB49" s="143"/>
      <c r="AC49" s="143"/>
      <c r="AD49" s="143"/>
      <c r="AE49" s="143"/>
      <c r="AF49" s="147"/>
      <c r="AG49" s="147"/>
      <c r="AH49" s="147"/>
      <c r="AI49" s="148"/>
      <c r="AJ49" s="149"/>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3"/>
      <c r="BR49" s="143"/>
      <c r="BS49" s="143"/>
      <c r="BT49" s="143"/>
      <c r="BU49" s="143"/>
      <c r="BV49" s="143"/>
      <c r="BW49" s="143"/>
      <c r="BX49" s="143"/>
      <c r="BY49" s="143"/>
      <c r="BZ49" s="143"/>
      <c r="CA49" s="143"/>
      <c r="CB49" s="143"/>
      <c r="CC49" s="143"/>
      <c r="CD49" s="143"/>
      <c r="CE49" s="143"/>
      <c r="CF49" s="143"/>
      <c r="CG49" s="143"/>
      <c r="CH49" s="143"/>
      <c r="CI49" s="143"/>
      <c r="CJ49" s="143"/>
      <c r="CK49" s="143"/>
      <c r="CL49" s="143"/>
      <c r="CM49" s="143"/>
      <c r="CN49" s="143"/>
      <c r="CO49" s="143"/>
      <c r="CP49" s="143"/>
      <c r="CQ49" s="143"/>
      <c r="CR49" s="143"/>
      <c r="CS49" s="143"/>
      <c r="CT49" s="143"/>
      <c r="CU49" s="143"/>
      <c r="CV49" s="143"/>
      <c r="CW49" s="143"/>
      <c r="CX49" s="143"/>
      <c r="CY49" s="143"/>
      <c r="CZ49" s="143"/>
      <c r="DA49" s="143"/>
      <c r="DB49" s="143"/>
      <c r="DC49" s="143"/>
      <c r="DD49" s="143"/>
      <c r="DE49" s="143"/>
      <c r="DF49" s="143"/>
      <c r="DG49" s="143"/>
      <c r="DH49" s="143"/>
      <c r="DI49" s="143"/>
      <c r="DJ49" s="143"/>
      <c r="DK49" s="143"/>
      <c r="DL49" s="143"/>
      <c r="DM49" s="143"/>
      <c r="DN49" s="143"/>
      <c r="DO49" s="143"/>
      <c r="DP49" s="143"/>
      <c r="DQ49" s="143"/>
      <c r="DR49" s="143"/>
      <c r="DS49" s="143"/>
      <c r="DT49" s="143"/>
      <c r="DU49" s="143"/>
      <c r="DV49" s="143"/>
      <c r="DW49" s="143"/>
      <c r="DX49" s="143"/>
      <c r="DY49" s="143"/>
      <c r="DZ49" s="143"/>
      <c r="EA49" s="143"/>
      <c r="EB49" s="143"/>
      <c r="EC49" s="143"/>
      <c r="ED49" s="143"/>
      <c r="EE49" s="143"/>
      <c r="EF49" s="143"/>
      <c r="EG49" s="143"/>
      <c r="EH49" s="143"/>
      <c r="EI49" s="143"/>
      <c r="EJ49" s="143"/>
      <c r="EK49" s="143"/>
      <c r="EL49" s="143"/>
      <c r="EM49" s="143"/>
      <c r="EN49" s="143"/>
      <c r="EO49" s="143"/>
      <c r="EP49" s="143"/>
      <c r="EQ49" s="143"/>
      <c r="ER49" s="143"/>
      <c r="ES49" s="143"/>
      <c r="ET49" s="143"/>
      <c r="EU49" s="143"/>
      <c r="EV49" s="143"/>
      <c r="EW49" s="143"/>
      <c r="EX49" s="143"/>
      <c r="EY49" s="143"/>
      <c r="EZ49" s="143"/>
      <c r="FA49" s="143"/>
      <c r="FB49" s="143"/>
      <c r="FC49" s="143"/>
      <c r="FD49" s="143"/>
      <c r="FE49" s="143"/>
      <c r="FF49" s="143"/>
      <c r="FG49" s="143"/>
      <c r="FH49" s="143"/>
      <c r="FI49" s="143"/>
      <c r="FJ49" s="143"/>
      <c r="FK49" s="143"/>
      <c r="FL49" s="143"/>
      <c r="FM49" s="143"/>
      <c r="FN49" s="143"/>
      <c r="FO49" s="143"/>
      <c r="FP49" s="143"/>
      <c r="FQ49" s="143"/>
      <c r="FR49" s="143"/>
      <c r="FS49" s="143"/>
      <c r="FT49" s="143"/>
      <c r="FU49" s="143"/>
      <c r="FV49" s="143"/>
      <c r="FW49" s="143"/>
      <c r="FX49" s="143"/>
      <c r="FY49" s="143"/>
      <c r="FZ49" s="143"/>
      <c r="GA49" s="143"/>
      <c r="GB49" s="143"/>
      <c r="GC49" s="143"/>
      <c r="GD49" s="143"/>
      <c r="GE49" s="143"/>
      <c r="GF49" s="143"/>
      <c r="GG49" s="143"/>
      <c r="GH49" s="143"/>
      <c r="GI49" s="143"/>
      <c r="GJ49" s="143"/>
      <c r="GK49" s="143"/>
      <c r="GL49" s="143"/>
      <c r="GM49" s="143"/>
      <c r="GN49" s="143"/>
      <c r="GO49" s="143"/>
      <c r="GP49" s="143"/>
      <c r="GQ49" s="143"/>
      <c r="GR49" s="143"/>
    </row>
    <row r="50" spans="1:200" s="138" customFormat="1" ht="13.9" hidden="1" customHeight="1" x14ac:dyDescent="0.2">
      <c r="A50" s="278">
        <v>1</v>
      </c>
      <c r="B50" s="278">
        <v>1</v>
      </c>
      <c r="C50" s="142" t="s">
        <v>358</v>
      </c>
      <c r="D50" s="278">
        <v>1</v>
      </c>
      <c r="E50" s="278">
        <v>1</v>
      </c>
      <c r="F50" s="278">
        <v>1</v>
      </c>
      <c r="G50" s="275">
        <v>21</v>
      </c>
      <c r="H50" s="144" t="str">
        <f>VLOOKUP($B$50,$AE$64:$AK$101,4,FALSE)</f>
        <v>ALBANY</v>
      </c>
      <c r="I50" s="277">
        <f>VLOOKUP($B$50,$AE$64:$AK$101,7,FALSE)</f>
        <v>0.81630000000000003</v>
      </c>
      <c r="J50" s="141">
        <v>1</v>
      </c>
      <c r="K50" s="145" t="str">
        <f>VLOOKUP(J50,$S$59:$T$158,2,FALSE)</f>
        <v>1st</v>
      </c>
      <c r="L50" s="137"/>
      <c r="M50" s="137"/>
      <c r="N50" s="137"/>
      <c r="O50" s="137"/>
      <c r="P50" s="143"/>
      <c r="Q50" s="143"/>
      <c r="R50" s="143"/>
      <c r="S50" s="143"/>
      <c r="T50" s="143"/>
      <c r="U50" s="143"/>
      <c r="V50" s="143"/>
      <c r="W50" s="143"/>
      <c r="X50" s="143"/>
      <c r="Y50" s="143"/>
      <c r="Z50" s="143"/>
      <c r="AA50" s="143"/>
      <c r="AB50" s="143"/>
      <c r="AC50" s="143"/>
      <c r="AD50" s="143"/>
      <c r="AE50" s="143"/>
      <c r="AF50" s="147"/>
      <c r="AG50" s="147"/>
      <c r="AH50" s="147"/>
      <c r="AI50" s="148"/>
      <c r="AJ50" s="149"/>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3"/>
      <c r="BR50" s="143"/>
      <c r="BS50" s="143"/>
      <c r="BT50" s="143"/>
      <c r="BU50" s="143"/>
      <c r="BV50" s="143"/>
      <c r="BW50" s="143"/>
      <c r="BX50" s="143"/>
      <c r="BY50" s="143"/>
      <c r="BZ50" s="143"/>
      <c r="CA50" s="143"/>
      <c r="CB50" s="143"/>
      <c r="CC50" s="143"/>
      <c r="CD50" s="143"/>
      <c r="CE50" s="143"/>
      <c r="CF50" s="143"/>
      <c r="CG50" s="143"/>
      <c r="CH50" s="143"/>
      <c r="CI50" s="143"/>
      <c r="CJ50" s="143"/>
      <c r="CK50" s="143"/>
      <c r="CL50" s="143"/>
      <c r="CM50" s="143"/>
      <c r="CN50" s="143"/>
      <c r="CO50" s="143"/>
      <c r="CP50" s="143"/>
      <c r="CQ50" s="143"/>
      <c r="CR50" s="143"/>
      <c r="CS50" s="143"/>
      <c r="CT50" s="143"/>
      <c r="CU50" s="143"/>
      <c r="CV50" s="143"/>
      <c r="CW50" s="143"/>
      <c r="CX50" s="143"/>
      <c r="CY50" s="143"/>
      <c r="CZ50" s="143"/>
      <c r="DA50" s="143"/>
      <c r="DB50" s="143"/>
      <c r="DC50" s="143"/>
      <c r="DD50" s="143"/>
      <c r="DE50" s="143"/>
      <c r="DF50" s="143"/>
      <c r="DG50" s="143"/>
      <c r="DH50" s="143"/>
      <c r="DI50" s="143"/>
      <c r="DJ50" s="143"/>
      <c r="DK50" s="143"/>
      <c r="DL50" s="143"/>
      <c r="DM50" s="143"/>
      <c r="DN50" s="143"/>
      <c r="DO50" s="143"/>
      <c r="DP50" s="143"/>
      <c r="DQ50" s="143"/>
      <c r="DR50" s="143"/>
      <c r="DS50" s="143"/>
      <c r="DT50" s="143"/>
      <c r="DU50" s="143"/>
      <c r="DV50" s="143"/>
      <c r="DW50" s="143"/>
      <c r="DX50" s="143"/>
      <c r="DY50" s="143"/>
      <c r="DZ50" s="143"/>
      <c r="EA50" s="143"/>
      <c r="EB50" s="143"/>
      <c r="EC50" s="143"/>
      <c r="ED50" s="143"/>
      <c r="EE50" s="143"/>
      <c r="EF50" s="143"/>
      <c r="EG50" s="143"/>
      <c r="EH50" s="143"/>
      <c r="EI50" s="143"/>
      <c r="EJ50" s="143"/>
      <c r="EK50" s="143"/>
      <c r="EL50" s="143"/>
      <c r="EM50" s="143"/>
      <c r="EN50" s="143"/>
      <c r="EO50" s="143"/>
      <c r="EP50" s="143"/>
      <c r="EQ50" s="143"/>
      <c r="ER50" s="143"/>
      <c r="ES50" s="143"/>
      <c r="ET50" s="143"/>
      <c r="EU50" s="143"/>
      <c r="EV50" s="143"/>
      <c r="EW50" s="143"/>
      <c r="EX50" s="143"/>
      <c r="EY50" s="143"/>
      <c r="EZ50" s="143"/>
      <c r="FA50" s="143"/>
      <c r="FB50" s="143"/>
      <c r="FC50" s="143"/>
      <c r="FD50" s="143"/>
      <c r="FE50" s="143"/>
      <c r="FF50" s="143"/>
      <c r="FG50" s="143"/>
      <c r="FH50" s="143"/>
      <c r="FI50" s="143"/>
      <c r="FJ50" s="143"/>
      <c r="FK50" s="143"/>
      <c r="FL50" s="143"/>
      <c r="FM50" s="143"/>
      <c r="FN50" s="143"/>
      <c r="FO50" s="143"/>
      <c r="FP50" s="143"/>
      <c r="FQ50" s="143"/>
      <c r="FR50" s="143"/>
      <c r="FS50" s="143"/>
      <c r="FT50" s="143"/>
      <c r="FU50" s="143"/>
      <c r="FV50" s="143"/>
      <c r="FW50" s="143"/>
      <c r="FX50" s="143"/>
      <c r="FY50" s="143"/>
      <c r="FZ50" s="143"/>
      <c r="GA50" s="143"/>
      <c r="GB50" s="143"/>
      <c r="GC50" s="143"/>
      <c r="GD50" s="143"/>
      <c r="GE50" s="143"/>
      <c r="GF50" s="143"/>
      <c r="GG50" s="143"/>
      <c r="GH50" s="143"/>
      <c r="GI50" s="143"/>
      <c r="GJ50" s="143"/>
      <c r="GK50" s="143"/>
      <c r="GL50" s="143"/>
      <c r="GM50" s="143"/>
      <c r="GN50" s="143"/>
      <c r="GO50" s="143"/>
      <c r="GP50" s="143"/>
      <c r="GQ50" s="143"/>
      <c r="GR50" s="143"/>
    </row>
    <row r="51" spans="1:200" s="138" customFormat="1" ht="13.15" hidden="1" customHeight="1" x14ac:dyDescent="0.2">
      <c r="A51" s="137"/>
      <c r="B51" s="137"/>
      <c r="C51" s="137"/>
      <c r="D51" s="137"/>
      <c r="G51" s="139"/>
      <c r="H51" s="140"/>
      <c r="I51" s="137"/>
      <c r="J51" s="137"/>
      <c r="K51" s="137"/>
      <c r="L51" s="137"/>
      <c r="M51" s="137"/>
      <c r="N51" s="137"/>
      <c r="O51" s="137"/>
      <c r="P51" s="143"/>
      <c r="Q51" s="143"/>
      <c r="R51" s="143"/>
      <c r="S51" s="143"/>
      <c r="T51" s="143"/>
      <c r="U51" s="143"/>
      <c r="V51" s="143"/>
      <c r="W51" s="143"/>
      <c r="X51" s="143"/>
      <c r="Y51" s="143"/>
      <c r="Z51" s="143"/>
      <c r="AA51" s="143"/>
      <c r="AB51" s="143"/>
      <c r="AC51" s="143"/>
      <c r="AD51" s="143"/>
      <c r="AE51" s="143"/>
      <c r="AF51" s="147"/>
      <c r="AG51" s="147"/>
      <c r="AH51" s="147"/>
      <c r="AI51" s="148"/>
      <c r="AJ51" s="149"/>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3"/>
      <c r="BR51" s="143"/>
      <c r="BS51" s="143"/>
      <c r="BT51" s="143"/>
      <c r="BU51" s="143"/>
      <c r="BV51" s="143"/>
      <c r="BW51" s="143"/>
      <c r="BX51" s="143"/>
      <c r="BY51" s="143"/>
      <c r="BZ51" s="143"/>
      <c r="CA51" s="143"/>
      <c r="CB51" s="143"/>
      <c r="CC51" s="143"/>
      <c r="CD51" s="143"/>
      <c r="CE51" s="143"/>
      <c r="CF51" s="143"/>
      <c r="CG51" s="143"/>
      <c r="CH51" s="143"/>
      <c r="CI51" s="143"/>
      <c r="CJ51" s="143"/>
      <c r="CK51" s="143"/>
      <c r="CL51" s="143"/>
      <c r="CM51" s="143"/>
      <c r="CN51" s="143"/>
      <c r="CO51" s="143"/>
      <c r="CP51" s="143"/>
      <c r="CQ51" s="143"/>
      <c r="CR51" s="143"/>
      <c r="CS51" s="143"/>
      <c r="CT51" s="143"/>
      <c r="CU51" s="143"/>
      <c r="CV51" s="143"/>
      <c r="CW51" s="143"/>
      <c r="CX51" s="143"/>
      <c r="CY51" s="143"/>
      <c r="CZ51" s="143"/>
      <c r="DA51" s="143"/>
      <c r="DB51" s="143"/>
      <c r="DC51" s="143"/>
      <c r="DD51" s="143"/>
      <c r="DE51" s="143"/>
      <c r="DF51" s="143"/>
      <c r="DG51" s="143"/>
      <c r="DH51" s="143"/>
      <c r="DI51" s="143"/>
      <c r="DJ51" s="143"/>
      <c r="DK51" s="143"/>
      <c r="DL51" s="143"/>
      <c r="DM51" s="143"/>
      <c r="DN51" s="143"/>
      <c r="DO51" s="143"/>
      <c r="DP51" s="143"/>
      <c r="DQ51" s="143"/>
      <c r="DR51" s="143"/>
      <c r="DS51" s="143"/>
      <c r="DT51" s="143"/>
      <c r="DU51" s="143"/>
      <c r="DV51" s="143"/>
      <c r="DW51" s="143"/>
      <c r="DX51" s="143"/>
      <c r="DY51" s="143"/>
      <c r="DZ51" s="143"/>
      <c r="EA51" s="143"/>
      <c r="EB51" s="143"/>
      <c r="EC51" s="143"/>
      <c r="ED51" s="143"/>
      <c r="EE51" s="143"/>
      <c r="EF51" s="143"/>
      <c r="EG51" s="143"/>
      <c r="EH51" s="143"/>
      <c r="EI51" s="143"/>
      <c r="EJ51" s="143"/>
      <c r="EK51" s="143"/>
      <c r="EL51" s="143"/>
      <c r="EM51" s="143"/>
      <c r="EN51" s="143"/>
      <c r="EO51" s="143"/>
      <c r="EP51" s="143"/>
      <c r="EQ51" s="143"/>
      <c r="ER51" s="143"/>
      <c r="ES51" s="143"/>
      <c r="ET51" s="143"/>
      <c r="EU51" s="143"/>
      <c r="EV51" s="143"/>
      <c r="EW51" s="143"/>
      <c r="EX51" s="143"/>
      <c r="EY51" s="143"/>
      <c r="EZ51" s="143"/>
      <c r="FA51" s="143"/>
      <c r="FB51" s="143"/>
      <c r="FC51" s="143"/>
      <c r="FD51" s="143"/>
      <c r="FE51" s="143"/>
      <c r="FF51" s="143"/>
      <c r="FG51" s="143"/>
      <c r="FH51" s="143"/>
      <c r="FI51" s="143"/>
      <c r="FJ51" s="143"/>
      <c r="FK51" s="143"/>
      <c r="FL51" s="143"/>
      <c r="FM51" s="143"/>
      <c r="FN51" s="143"/>
      <c r="FO51" s="143"/>
      <c r="FP51" s="143"/>
      <c r="FQ51" s="143"/>
      <c r="FR51" s="143"/>
      <c r="FS51" s="143"/>
      <c r="FT51" s="143"/>
      <c r="FU51" s="143"/>
      <c r="FV51" s="143"/>
      <c r="FW51" s="143"/>
      <c r="FX51" s="143"/>
      <c r="FY51" s="143"/>
      <c r="FZ51" s="143"/>
      <c r="GA51" s="143"/>
      <c r="GB51" s="143"/>
      <c r="GC51" s="143"/>
      <c r="GD51" s="143"/>
      <c r="GE51" s="143"/>
      <c r="GF51" s="143"/>
      <c r="GG51" s="143"/>
      <c r="GH51" s="143"/>
      <c r="GI51" s="143"/>
      <c r="GJ51" s="143"/>
      <c r="GK51" s="143"/>
      <c r="GL51" s="143"/>
      <c r="GM51" s="143"/>
      <c r="GN51" s="143"/>
      <c r="GO51" s="143"/>
      <c r="GP51" s="143"/>
      <c r="GQ51" s="143"/>
      <c r="GR51" s="143"/>
    </row>
    <row r="52" spans="1:200" s="138" customFormat="1" ht="13.15" hidden="1" customHeight="1" x14ac:dyDescent="0.2">
      <c r="A52" s="137"/>
      <c r="B52" s="137"/>
      <c r="C52" s="137"/>
      <c r="D52" s="137"/>
      <c r="G52" s="139"/>
      <c r="H52" s="140"/>
      <c r="I52" s="137"/>
      <c r="J52" s="137"/>
      <c r="K52" s="137"/>
      <c r="L52" s="137"/>
      <c r="M52" s="137"/>
      <c r="N52" s="137"/>
      <c r="O52" s="137"/>
      <c r="P52" s="143"/>
      <c r="Q52" s="143"/>
      <c r="R52" s="143"/>
      <c r="S52" s="143"/>
      <c r="T52" s="143"/>
      <c r="U52" s="143"/>
      <c r="V52" s="143"/>
      <c r="W52" s="143"/>
      <c r="X52" s="143"/>
      <c r="Y52" s="143"/>
      <c r="Z52" s="143"/>
      <c r="AA52" s="143"/>
      <c r="AB52" s="143"/>
      <c r="AC52" s="143"/>
      <c r="AD52" s="143"/>
      <c r="AE52" s="143"/>
      <c r="AF52" s="147"/>
      <c r="AG52" s="147"/>
      <c r="AH52" s="147"/>
      <c r="AI52" s="148"/>
      <c r="AJ52" s="149"/>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3"/>
      <c r="BR52" s="143"/>
      <c r="BS52" s="143"/>
      <c r="BT52" s="143"/>
      <c r="BU52" s="143"/>
      <c r="BV52" s="143"/>
      <c r="BW52" s="143"/>
      <c r="BX52" s="143"/>
      <c r="BY52" s="143"/>
      <c r="BZ52" s="143"/>
      <c r="CA52" s="143"/>
      <c r="CB52" s="143"/>
      <c r="CC52" s="143"/>
      <c r="CD52" s="143"/>
      <c r="CE52" s="143"/>
      <c r="CF52" s="143"/>
      <c r="CG52" s="143"/>
      <c r="CH52" s="143"/>
      <c r="CI52" s="143"/>
      <c r="CJ52" s="143"/>
      <c r="CK52" s="143"/>
      <c r="CL52" s="143"/>
      <c r="CM52" s="143"/>
      <c r="CN52" s="143"/>
      <c r="CO52" s="143"/>
      <c r="CP52" s="143"/>
      <c r="CQ52" s="143"/>
      <c r="CR52" s="143"/>
      <c r="CS52" s="143"/>
      <c r="CT52" s="143"/>
      <c r="CU52" s="143"/>
      <c r="CV52" s="143"/>
      <c r="CW52" s="143"/>
      <c r="CX52" s="143"/>
      <c r="CY52" s="143"/>
      <c r="CZ52" s="143"/>
      <c r="DA52" s="143"/>
      <c r="DB52" s="143"/>
      <c r="DC52" s="143"/>
      <c r="DD52" s="143"/>
      <c r="DE52" s="143"/>
      <c r="DF52" s="143"/>
      <c r="DG52" s="143"/>
      <c r="DH52" s="143"/>
      <c r="DI52" s="143"/>
      <c r="DJ52" s="143"/>
      <c r="DK52" s="143"/>
      <c r="DL52" s="143"/>
      <c r="DM52" s="143"/>
      <c r="DN52" s="143"/>
      <c r="DO52" s="143"/>
      <c r="DP52" s="143"/>
      <c r="DQ52" s="143"/>
      <c r="DR52" s="143"/>
      <c r="DS52" s="143"/>
      <c r="DT52" s="143"/>
      <c r="DU52" s="143"/>
      <c r="DV52" s="143"/>
      <c r="DW52" s="143"/>
      <c r="DX52" s="143"/>
      <c r="DY52" s="143"/>
      <c r="DZ52" s="143"/>
      <c r="EA52" s="143"/>
      <c r="EB52" s="143"/>
      <c r="EC52" s="143"/>
      <c r="ED52" s="143"/>
      <c r="EE52" s="143"/>
      <c r="EF52" s="143"/>
      <c r="EG52" s="143"/>
      <c r="EH52" s="143"/>
      <c r="EI52" s="143"/>
      <c r="EJ52" s="143"/>
      <c r="EK52" s="143"/>
      <c r="EL52" s="143"/>
      <c r="EM52" s="143"/>
      <c r="EN52" s="143"/>
      <c r="EO52" s="143"/>
      <c r="EP52" s="143"/>
      <c r="EQ52" s="143"/>
      <c r="ER52" s="143"/>
      <c r="ES52" s="143"/>
      <c r="ET52" s="143"/>
      <c r="EU52" s="143"/>
      <c r="EV52" s="143"/>
      <c r="EW52" s="143"/>
      <c r="EX52" s="143"/>
      <c r="EY52" s="143"/>
      <c r="EZ52" s="143"/>
      <c r="FA52" s="143"/>
      <c r="FB52" s="143"/>
      <c r="FC52" s="143"/>
      <c r="FD52" s="143"/>
      <c r="FE52" s="143"/>
      <c r="FF52" s="143"/>
      <c r="FG52" s="143"/>
      <c r="FH52" s="143"/>
      <c r="FI52" s="143"/>
      <c r="FJ52" s="143"/>
      <c r="FK52" s="143"/>
      <c r="FL52" s="143"/>
      <c r="FM52" s="143"/>
      <c r="FN52" s="143"/>
      <c r="FO52" s="143"/>
      <c r="FP52" s="143"/>
      <c r="FQ52" s="143"/>
      <c r="FR52" s="143"/>
      <c r="FS52" s="143"/>
      <c r="FT52" s="143"/>
      <c r="FU52" s="143"/>
      <c r="FV52" s="143"/>
      <c r="FW52" s="143"/>
      <c r="FX52" s="143"/>
      <c r="FY52" s="143"/>
      <c r="FZ52" s="143"/>
      <c r="GA52" s="143"/>
      <c r="GB52" s="143"/>
      <c r="GC52" s="143"/>
      <c r="GD52" s="143"/>
      <c r="GE52" s="143"/>
      <c r="GF52" s="143"/>
      <c r="GG52" s="143"/>
      <c r="GH52" s="143"/>
      <c r="GI52" s="143"/>
      <c r="GJ52" s="143"/>
      <c r="GK52" s="143"/>
      <c r="GL52" s="143"/>
      <c r="GM52" s="143"/>
      <c r="GN52" s="143"/>
      <c r="GO52" s="143"/>
      <c r="GP52" s="143"/>
      <c r="GQ52" s="143"/>
      <c r="GR52" s="143"/>
    </row>
    <row r="53" spans="1:200" s="138" customFormat="1" ht="13.15" hidden="1" customHeight="1" x14ac:dyDescent="0.2">
      <c r="A53" s="137"/>
      <c r="B53" s="137"/>
      <c r="C53" s="137"/>
      <c r="D53" s="137"/>
      <c r="G53" s="139"/>
      <c r="H53" s="140"/>
      <c r="I53" s="137"/>
      <c r="J53" s="137"/>
      <c r="K53" s="137"/>
      <c r="L53" s="137"/>
      <c r="M53" s="137"/>
      <c r="N53" s="137"/>
      <c r="O53" s="137"/>
      <c r="P53" s="143"/>
      <c r="Q53" s="143"/>
      <c r="R53" s="143"/>
      <c r="S53" s="143"/>
      <c r="T53" s="143"/>
      <c r="U53" s="143"/>
      <c r="V53" s="143"/>
      <c r="W53" s="143"/>
      <c r="X53" s="143"/>
      <c r="Y53" s="143"/>
      <c r="Z53" s="143"/>
      <c r="AA53" s="143"/>
      <c r="AB53" s="143"/>
      <c r="AC53" s="143"/>
      <c r="AD53" s="143"/>
      <c r="AE53" s="143"/>
      <c r="AF53" s="147"/>
      <c r="AG53" s="147"/>
      <c r="AH53" s="147"/>
      <c r="AI53" s="148"/>
      <c r="AJ53" s="149"/>
      <c r="AK53" s="143"/>
      <c r="AL53" s="143"/>
      <c r="AM53" s="143"/>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3"/>
      <c r="BR53" s="143"/>
      <c r="BS53" s="143"/>
      <c r="BT53" s="143"/>
      <c r="BU53" s="143"/>
      <c r="BV53" s="143"/>
      <c r="BW53" s="143"/>
      <c r="BX53" s="143"/>
      <c r="BY53" s="143"/>
      <c r="BZ53" s="143"/>
      <c r="CA53" s="143"/>
      <c r="CB53" s="143"/>
      <c r="CC53" s="143"/>
      <c r="CD53" s="143"/>
      <c r="CE53" s="143"/>
      <c r="CF53" s="143"/>
      <c r="CG53" s="143"/>
      <c r="CH53" s="143"/>
      <c r="CI53" s="143"/>
      <c r="CJ53" s="143"/>
      <c r="CK53" s="143"/>
      <c r="CL53" s="143"/>
      <c r="CM53" s="143"/>
      <c r="CN53" s="143"/>
      <c r="CO53" s="143"/>
      <c r="CP53" s="143"/>
      <c r="CQ53" s="143"/>
      <c r="CR53" s="143"/>
      <c r="CS53" s="143"/>
      <c r="CT53" s="143"/>
      <c r="CU53" s="143"/>
      <c r="CV53" s="143"/>
      <c r="CW53" s="143"/>
      <c r="CX53" s="143"/>
      <c r="CY53" s="143"/>
      <c r="CZ53" s="143"/>
      <c r="DA53" s="143"/>
      <c r="DB53" s="143"/>
      <c r="DC53" s="143"/>
      <c r="DD53" s="143"/>
      <c r="DE53" s="143"/>
      <c r="DF53" s="143"/>
      <c r="DG53" s="143"/>
      <c r="DH53" s="143"/>
      <c r="DI53" s="143"/>
      <c r="DJ53" s="143"/>
      <c r="DK53" s="143"/>
      <c r="DL53" s="143"/>
      <c r="DM53" s="143"/>
      <c r="DN53" s="143"/>
      <c r="DO53" s="143"/>
      <c r="DP53" s="143"/>
      <c r="DQ53" s="143"/>
      <c r="DR53" s="143"/>
      <c r="DS53" s="143"/>
      <c r="DT53" s="143"/>
      <c r="DU53" s="143"/>
      <c r="DV53" s="143"/>
      <c r="DW53" s="143"/>
      <c r="DX53" s="143"/>
      <c r="DY53" s="143"/>
      <c r="DZ53" s="143"/>
      <c r="EA53" s="143"/>
      <c r="EB53" s="143"/>
      <c r="EC53" s="143"/>
      <c r="ED53" s="143"/>
      <c r="EE53" s="143"/>
      <c r="EF53" s="143"/>
      <c r="EG53" s="143"/>
      <c r="EH53" s="143"/>
      <c r="EI53" s="143"/>
      <c r="EJ53" s="143"/>
      <c r="EK53" s="143"/>
      <c r="EL53" s="143"/>
      <c r="EM53" s="143"/>
      <c r="EN53" s="143"/>
      <c r="EO53" s="143"/>
      <c r="EP53" s="143"/>
      <c r="EQ53" s="143"/>
      <c r="ER53" s="143"/>
      <c r="ES53" s="143"/>
      <c r="ET53" s="143"/>
      <c r="EU53" s="143"/>
      <c r="EV53" s="143"/>
      <c r="EW53" s="143"/>
      <c r="EX53" s="143"/>
      <c r="EY53" s="143"/>
      <c r="EZ53" s="143"/>
      <c r="FA53" s="143"/>
      <c r="FB53" s="143"/>
      <c r="FC53" s="143"/>
      <c r="FD53" s="143"/>
      <c r="FE53" s="143"/>
      <c r="FF53" s="143"/>
      <c r="FG53" s="143"/>
      <c r="FH53" s="143"/>
      <c r="FI53" s="143"/>
      <c r="FJ53" s="143"/>
      <c r="FK53" s="143"/>
      <c r="FL53" s="143"/>
      <c r="FM53" s="143"/>
      <c r="FN53" s="143"/>
      <c r="FO53" s="143"/>
      <c r="FP53" s="143"/>
      <c r="FQ53" s="143"/>
      <c r="FR53" s="143"/>
      <c r="FS53" s="143"/>
      <c r="FT53" s="143"/>
      <c r="FU53" s="143"/>
      <c r="FV53" s="143"/>
      <c r="FW53" s="143"/>
      <c r="FX53" s="143"/>
      <c r="FY53" s="143"/>
      <c r="FZ53" s="143"/>
      <c r="GA53" s="143"/>
      <c r="GB53" s="143"/>
      <c r="GC53" s="143"/>
      <c r="GD53" s="143"/>
      <c r="GE53" s="143"/>
      <c r="GF53" s="143"/>
      <c r="GG53" s="143"/>
      <c r="GH53" s="143"/>
      <c r="GI53" s="143"/>
      <c r="GJ53" s="143"/>
      <c r="GK53" s="143"/>
      <c r="GL53" s="143"/>
      <c r="GM53" s="143"/>
      <c r="GN53" s="143"/>
      <c r="GO53" s="143"/>
      <c r="GP53" s="143"/>
      <c r="GQ53" s="143"/>
      <c r="GR53" s="143"/>
    </row>
    <row r="54" spans="1:200" s="143" customFormat="1" ht="51.75" hidden="1" thickBot="1" x14ac:dyDescent="0.25">
      <c r="A54" s="137"/>
      <c r="B54" s="146" t="s">
        <v>49</v>
      </c>
      <c r="C54" s="146"/>
      <c r="D54" s="146" t="s">
        <v>51</v>
      </c>
      <c r="E54" s="146" t="s">
        <v>53</v>
      </c>
      <c r="F54" s="146"/>
      <c r="G54" s="146" t="s">
        <v>55</v>
      </c>
      <c r="H54" s="146" t="s">
        <v>56</v>
      </c>
      <c r="I54" s="146" t="s">
        <v>57</v>
      </c>
      <c r="J54" s="146"/>
      <c r="K54" s="146" t="s">
        <v>59</v>
      </c>
      <c r="L54" s="146" t="s">
        <v>168</v>
      </c>
      <c r="M54" s="146" t="s">
        <v>170</v>
      </c>
      <c r="N54" s="146" t="s">
        <v>171</v>
      </c>
      <c r="O54" s="146" t="s">
        <v>272</v>
      </c>
      <c r="S54" s="143" t="s">
        <v>163</v>
      </c>
      <c r="U54" s="143" t="s">
        <v>161</v>
      </c>
      <c r="V54" s="143" t="s">
        <v>162</v>
      </c>
      <c r="AF54" s="147"/>
      <c r="AG54" s="147"/>
      <c r="AH54" s="147"/>
      <c r="AI54" s="148"/>
      <c r="AJ54" s="149"/>
    </row>
    <row r="55" spans="1:200" s="143" customFormat="1" ht="15.75" hidden="1" thickBot="1" x14ac:dyDescent="0.25">
      <c r="A55" s="141"/>
      <c r="B55" s="146" t="s">
        <v>164</v>
      </c>
      <c r="C55" s="146"/>
      <c r="F55" s="146"/>
      <c r="H55" s="146"/>
      <c r="J55" s="146"/>
      <c r="L55" s="169">
        <v>114.34</v>
      </c>
      <c r="M55" s="141"/>
      <c r="N55" s="141"/>
      <c r="O55" s="141"/>
      <c r="W55" s="143">
        <f>F12</f>
        <v>294.76979999999998</v>
      </c>
      <c r="X55" s="143">
        <f>F5+F6</f>
        <v>202.34629999999999</v>
      </c>
      <c r="Y55" s="151">
        <f>W55+X55+$F$8+$F$10+$F$14</f>
        <v>1119.2512999999999</v>
      </c>
      <c r="AF55" s="147"/>
      <c r="AG55" s="147"/>
      <c r="AH55" s="147"/>
      <c r="AI55" s="148"/>
      <c r="AJ55" s="149"/>
    </row>
    <row r="56" spans="1:200" s="143" customFormat="1" ht="38.450000000000003" hidden="1" customHeight="1" thickBot="1" x14ac:dyDescent="0.25">
      <c r="A56" s="141"/>
      <c r="B56" s="146" t="s">
        <v>276</v>
      </c>
      <c r="C56" s="146"/>
      <c r="F56" s="146"/>
      <c r="H56" s="146"/>
      <c r="J56" s="146"/>
      <c r="M56" s="152">
        <f>SUM(F5,F6,F8,F10,F12,E14)</f>
        <v>1119.2512999999999</v>
      </c>
      <c r="O56" s="348">
        <f>VLOOKUP(J50,$S$59:$Y$158,7,FALSE)</f>
        <v>1708.7908999999997</v>
      </c>
      <c r="AF56" s="147"/>
      <c r="AG56" s="147"/>
      <c r="AH56" s="147"/>
      <c r="AI56" s="148"/>
      <c r="AJ56" s="149"/>
    </row>
    <row r="57" spans="1:200" s="143" customFormat="1" ht="38.450000000000003" hidden="1" customHeight="1" thickBot="1" x14ac:dyDescent="0.25">
      <c r="A57" s="141"/>
      <c r="B57" s="146" t="s">
        <v>169</v>
      </c>
      <c r="C57" s="146" t="s">
        <v>505</v>
      </c>
      <c r="D57" s="31">
        <v>73.25</v>
      </c>
      <c r="E57" s="32">
        <v>68.180000000000007</v>
      </c>
      <c r="F57" s="15"/>
      <c r="G57" s="32">
        <v>27.35</v>
      </c>
      <c r="H57" s="168"/>
      <c r="I57" s="169">
        <v>127.68</v>
      </c>
      <c r="J57" s="15"/>
      <c r="K57" s="32">
        <v>96.33</v>
      </c>
      <c r="L57" s="276">
        <f>(E14*70.4%*$I$50)+(E14*29.6%)</f>
        <v>99.553002368000023</v>
      </c>
      <c r="M57" s="154">
        <f>SUM(D57,E57,G57,I57,K57,L57)</f>
        <v>492.34300236800004</v>
      </c>
      <c r="O57" s="349">
        <f>(O56*71.1%*I50)+(O56*28.9%)</f>
        <v>1485.6045243973697</v>
      </c>
      <c r="W57" s="143" t="s">
        <v>161</v>
      </c>
      <c r="X57" s="143" t="s">
        <v>273</v>
      </c>
      <c r="Y57" s="143" t="s">
        <v>274</v>
      </c>
      <c r="Z57" s="143" t="s">
        <v>476</v>
      </c>
      <c r="AA57" s="317" t="s">
        <v>477</v>
      </c>
      <c r="AF57" s="147"/>
      <c r="AG57" s="147"/>
      <c r="AH57" s="147"/>
      <c r="AI57" s="148"/>
      <c r="AJ57" s="149"/>
    </row>
    <row r="58" spans="1:200" s="143" customFormat="1" hidden="1" x14ac:dyDescent="0.2">
      <c r="A58" s="141"/>
      <c r="B58" s="146" t="s">
        <v>275</v>
      </c>
      <c r="C58" s="146" t="s">
        <v>286</v>
      </c>
      <c r="D58" s="150"/>
      <c r="E58" s="150"/>
      <c r="F58" s="146" t="s">
        <v>287</v>
      </c>
      <c r="G58" s="150"/>
      <c r="H58" s="146" t="s">
        <v>56</v>
      </c>
      <c r="I58" s="150"/>
      <c r="J58" s="146" t="s">
        <v>288</v>
      </c>
      <c r="K58" s="150"/>
      <c r="L58" s="150"/>
      <c r="M58" s="141"/>
      <c r="N58" s="141"/>
      <c r="O58" s="141"/>
      <c r="Y58" s="151"/>
      <c r="AF58" s="147"/>
      <c r="AG58" s="147"/>
      <c r="AH58" s="147"/>
      <c r="AI58" s="148"/>
      <c r="AJ58" s="149"/>
    </row>
    <row r="59" spans="1:200" s="143" customFormat="1" hidden="1" x14ac:dyDescent="0.2">
      <c r="A59" s="141">
        <v>1</v>
      </c>
      <c r="B59" s="155" t="s">
        <v>60</v>
      </c>
      <c r="C59" s="8" t="s">
        <v>127</v>
      </c>
      <c r="D59" s="266">
        <v>106.21249999999999</v>
      </c>
      <c r="E59" s="9">
        <v>96.133800000000008</v>
      </c>
      <c r="F59" s="8" t="s">
        <v>143</v>
      </c>
      <c r="G59" s="9">
        <v>17.504000000000001</v>
      </c>
      <c r="H59" s="8" t="s">
        <v>61</v>
      </c>
      <c r="I59" s="9">
        <v>490.2912</v>
      </c>
      <c r="J59" s="8" t="s">
        <v>155</v>
      </c>
      <c r="K59" s="9">
        <v>294.76979999999998</v>
      </c>
      <c r="L59" s="141"/>
      <c r="M59" s="141"/>
      <c r="N59" s="141"/>
      <c r="O59" s="141"/>
      <c r="S59" s="143">
        <v>1</v>
      </c>
      <c r="T59" s="143" t="s">
        <v>172</v>
      </c>
      <c r="U59" s="156">
        <v>3</v>
      </c>
      <c r="V59" s="156">
        <v>1</v>
      </c>
      <c r="W59" s="318">
        <f t="shared" ref="W59:W90" si="1">W$55*U59</f>
        <v>884.30939999999987</v>
      </c>
      <c r="X59" s="318">
        <f t="shared" ref="X59:X90" si="2">X$55*V59</f>
        <v>202.34629999999999</v>
      </c>
      <c r="Y59" s="151">
        <f t="shared" ref="Y59:Y90" si="3">W59+X59+$F$8+$F$10+$E$14</f>
        <v>1708.7908999999997</v>
      </c>
      <c r="Z59" s="151">
        <f>Y59</f>
        <v>1708.7908999999997</v>
      </c>
      <c r="AA59" s="178">
        <f>(Z59*72%*$I$50)+(Z59*28%)</f>
        <v>1482.7793804023997</v>
      </c>
      <c r="AF59" s="147"/>
      <c r="AG59" s="147"/>
      <c r="AH59" s="147"/>
      <c r="AI59" s="148"/>
      <c r="AJ59" s="149"/>
    </row>
    <row r="60" spans="1:200" s="143" customFormat="1" hidden="1" x14ac:dyDescent="0.2">
      <c r="A60" s="141">
        <v>2</v>
      </c>
      <c r="B60" s="158" t="s">
        <v>62</v>
      </c>
      <c r="C60" s="24" t="s">
        <v>128</v>
      </c>
      <c r="D60" s="267">
        <v>117.9325</v>
      </c>
      <c r="E60" s="25">
        <v>104.99720000000001</v>
      </c>
      <c r="F60" s="24" t="s">
        <v>144</v>
      </c>
      <c r="G60" s="25">
        <v>47.042000000000002</v>
      </c>
      <c r="H60" s="24" t="s">
        <v>63</v>
      </c>
      <c r="I60" s="25">
        <v>370.27199999999999</v>
      </c>
      <c r="J60" s="24" t="s">
        <v>156</v>
      </c>
      <c r="K60" s="25">
        <v>230.2287</v>
      </c>
      <c r="L60" s="141"/>
      <c r="M60" s="141"/>
      <c r="N60" s="141"/>
      <c r="O60" s="141"/>
      <c r="S60" s="143">
        <v>2</v>
      </c>
      <c r="T60" s="143" t="s">
        <v>173</v>
      </c>
      <c r="U60" s="156">
        <v>3</v>
      </c>
      <c r="V60" s="156">
        <v>1</v>
      </c>
      <c r="W60" s="318">
        <f t="shared" si="1"/>
        <v>884.30939999999987</v>
      </c>
      <c r="X60" s="318">
        <f t="shared" si="2"/>
        <v>202.34629999999999</v>
      </c>
      <c r="Y60" s="151">
        <f t="shared" si="3"/>
        <v>1708.7908999999997</v>
      </c>
      <c r="Z60" s="159">
        <f t="shared" ref="Z60:Z91" si="4">Z59+Y60</f>
        <v>3417.5817999999995</v>
      </c>
      <c r="AA60" s="178">
        <f>(Z60*72%*$I$50)+(Z60*28%)</f>
        <v>2965.5587608047995</v>
      </c>
      <c r="AF60" s="147"/>
      <c r="AG60" s="147"/>
      <c r="AH60" s="147"/>
      <c r="AI60" s="148"/>
      <c r="AJ60" s="149"/>
    </row>
    <row r="61" spans="1:200" s="143" customFormat="1" hidden="1" x14ac:dyDescent="0.2">
      <c r="A61" s="141">
        <v>3</v>
      </c>
      <c r="B61" s="155" t="s">
        <v>64</v>
      </c>
      <c r="C61" s="8" t="s">
        <v>129</v>
      </c>
      <c r="D61" s="266">
        <v>130.38499999999999</v>
      </c>
      <c r="E61" s="9">
        <v>109.08800000000002</v>
      </c>
      <c r="F61" s="8" t="s">
        <v>145</v>
      </c>
      <c r="G61" s="9">
        <v>68.921999999999997</v>
      </c>
      <c r="H61" s="8" t="s">
        <v>65</v>
      </c>
      <c r="I61" s="9">
        <v>353.67360000000002</v>
      </c>
      <c r="J61" s="8" t="s">
        <v>157</v>
      </c>
      <c r="K61" s="9">
        <v>167.61419999999998</v>
      </c>
      <c r="L61" s="141"/>
      <c r="M61" s="141"/>
      <c r="N61" s="160"/>
      <c r="O61" s="160"/>
      <c r="S61" s="143">
        <v>3</v>
      </c>
      <c r="T61" s="143" t="s">
        <v>174</v>
      </c>
      <c r="U61" s="156">
        <v>3</v>
      </c>
      <c r="V61" s="156">
        <v>1</v>
      </c>
      <c r="W61" s="318">
        <f t="shared" si="1"/>
        <v>884.30939999999987</v>
      </c>
      <c r="X61" s="318">
        <f t="shared" si="2"/>
        <v>202.34629999999999</v>
      </c>
      <c r="Y61" s="151">
        <f t="shared" si="3"/>
        <v>1708.7908999999997</v>
      </c>
      <c r="Z61" s="159">
        <f t="shared" si="4"/>
        <v>5126.372699999999</v>
      </c>
      <c r="AA61" s="178">
        <f>(Z61*72%*$I$50)+(Z61*28%)</f>
        <v>4448.3381412071994</v>
      </c>
      <c r="AF61" s="147"/>
      <c r="AG61" s="147"/>
      <c r="AH61" s="147"/>
      <c r="AI61" s="148"/>
      <c r="AJ61" s="149"/>
    </row>
    <row r="62" spans="1:200" s="143" customFormat="1" hidden="1" x14ac:dyDescent="0.2">
      <c r="A62" s="141">
        <v>4</v>
      </c>
      <c r="B62" s="158" t="s">
        <v>66</v>
      </c>
      <c r="C62" s="24" t="s">
        <v>130</v>
      </c>
      <c r="D62" s="267">
        <v>132.58250000000001</v>
      </c>
      <c r="E62" s="25">
        <v>98.861000000000004</v>
      </c>
      <c r="F62" s="24" t="s">
        <v>146</v>
      </c>
      <c r="G62" s="25">
        <v>37.743000000000002</v>
      </c>
      <c r="H62" s="24" t="s">
        <v>67</v>
      </c>
      <c r="I62" s="25">
        <v>289.83359999999999</v>
      </c>
      <c r="J62" s="24" t="s">
        <v>158</v>
      </c>
      <c r="K62" s="25">
        <v>121.3758</v>
      </c>
      <c r="L62" s="141"/>
      <c r="M62" s="141"/>
      <c r="N62" s="141"/>
      <c r="O62" s="141"/>
      <c r="S62" s="143">
        <v>4</v>
      </c>
      <c r="T62" s="143" t="s">
        <v>175</v>
      </c>
      <c r="U62" s="156">
        <v>1</v>
      </c>
      <c r="V62" s="156">
        <v>1</v>
      </c>
      <c r="W62" s="318">
        <f t="shared" si="1"/>
        <v>294.76979999999998</v>
      </c>
      <c r="X62" s="318">
        <f t="shared" si="2"/>
        <v>202.34629999999999</v>
      </c>
      <c r="Y62" s="151">
        <f t="shared" si="3"/>
        <v>1119.2512999999999</v>
      </c>
      <c r="Z62" s="159">
        <f t="shared" si="4"/>
        <v>6245.6239999999989</v>
      </c>
      <c r="AA62" s="178">
        <f>(Z62*72%*$I$50)+(Z62*28%)</f>
        <v>5419.5527872639996</v>
      </c>
      <c r="AF62" s="147"/>
      <c r="AG62" s="147"/>
      <c r="AH62" s="147"/>
      <c r="AI62" s="148"/>
      <c r="AJ62" s="149"/>
    </row>
    <row r="63" spans="1:200" s="143" customFormat="1" ht="25.5" hidden="1" x14ac:dyDescent="0.2">
      <c r="A63" s="141">
        <v>5</v>
      </c>
      <c r="B63" s="155" t="s">
        <v>68</v>
      </c>
      <c r="C63" s="8" t="s">
        <v>131</v>
      </c>
      <c r="D63" s="266">
        <v>98.155000000000001</v>
      </c>
      <c r="E63" s="9">
        <v>90.679400000000015</v>
      </c>
      <c r="F63" s="8" t="s">
        <v>147</v>
      </c>
      <c r="G63" s="9">
        <v>60.4435</v>
      </c>
      <c r="H63" s="8" t="s">
        <v>69</v>
      </c>
      <c r="I63" s="9">
        <v>240.0384</v>
      </c>
      <c r="J63" s="8" t="s">
        <v>159</v>
      </c>
      <c r="K63" s="9">
        <v>87.660300000000007</v>
      </c>
      <c r="L63" s="141"/>
      <c r="M63" s="141"/>
      <c r="N63" s="141"/>
      <c r="O63" s="141"/>
      <c r="S63" s="143">
        <v>5</v>
      </c>
      <c r="T63" s="143" t="s">
        <v>176</v>
      </c>
      <c r="U63" s="156">
        <v>1</v>
      </c>
      <c r="V63" s="156">
        <v>1</v>
      </c>
      <c r="W63" s="318">
        <f t="shared" si="1"/>
        <v>294.76979999999998</v>
      </c>
      <c r="X63" s="318">
        <f t="shared" si="2"/>
        <v>202.34629999999999</v>
      </c>
      <c r="Y63" s="151">
        <f t="shared" si="3"/>
        <v>1119.2512999999999</v>
      </c>
      <c r="Z63" s="159">
        <f t="shared" si="4"/>
        <v>7364.8752999999988</v>
      </c>
      <c r="AA63" s="178">
        <f t="shared" ref="AA63:AA126" si="5">(Z63*72%*$I$50)+(Z63*28%)</f>
        <v>6390.7674333207979</v>
      </c>
      <c r="AF63" s="319" t="s">
        <v>289</v>
      </c>
      <c r="AG63" s="319" t="s">
        <v>289</v>
      </c>
      <c r="AH63" s="319" t="s">
        <v>290</v>
      </c>
      <c r="AI63" s="320" t="s">
        <v>291</v>
      </c>
      <c r="AJ63" s="319" t="s">
        <v>125</v>
      </c>
      <c r="AK63" s="2" t="s">
        <v>514</v>
      </c>
      <c r="AS63" s="2" t="s">
        <v>486</v>
      </c>
      <c r="AT63" s="319" t="s">
        <v>125</v>
      </c>
      <c r="AU63" s="2" t="s">
        <v>486</v>
      </c>
      <c r="AV63" s="2" t="s">
        <v>496</v>
      </c>
      <c r="AW63" s="143" t="s">
        <v>507</v>
      </c>
      <c r="AX63" s="143" t="s">
        <v>539</v>
      </c>
    </row>
    <row r="64" spans="1:200" s="143" customFormat="1" ht="13.5" hidden="1" thickBot="1" x14ac:dyDescent="0.25">
      <c r="A64" s="141">
        <v>6</v>
      </c>
      <c r="B64" s="158" t="s">
        <v>70</v>
      </c>
      <c r="C64" s="24" t="s">
        <v>132</v>
      </c>
      <c r="D64" s="267">
        <v>111.34</v>
      </c>
      <c r="E64" s="25">
        <v>102.95180000000001</v>
      </c>
      <c r="F64" s="24" t="s">
        <v>148</v>
      </c>
      <c r="G64" s="25">
        <v>77.126999999999995</v>
      </c>
      <c r="H64" s="24" t="s">
        <v>71</v>
      </c>
      <c r="I64" s="25">
        <v>270.6816</v>
      </c>
      <c r="J64" s="26" t="s">
        <v>160</v>
      </c>
      <c r="K64" s="269">
        <v>65.504400000000004</v>
      </c>
      <c r="L64" s="141"/>
      <c r="M64" s="141"/>
      <c r="N64" s="141"/>
      <c r="O64" s="141"/>
      <c r="S64" s="143">
        <v>6</v>
      </c>
      <c r="T64" s="143" t="s">
        <v>177</v>
      </c>
      <c r="U64" s="156">
        <v>1</v>
      </c>
      <c r="V64" s="156">
        <v>1</v>
      </c>
      <c r="W64" s="318">
        <f t="shared" si="1"/>
        <v>294.76979999999998</v>
      </c>
      <c r="X64" s="318">
        <f t="shared" si="2"/>
        <v>202.34629999999999</v>
      </c>
      <c r="Y64" s="151">
        <f t="shared" si="3"/>
        <v>1119.2512999999999</v>
      </c>
      <c r="Z64" s="159">
        <f t="shared" si="4"/>
        <v>8484.1265999999996</v>
      </c>
      <c r="AA64" s="178">
        <f t="shared" si="5"/>
        <v>7361.9820793775998</v>
      </c>
      <c r="AE64" s="143">
        <v>1</v>
      </c>
      <c r="AF64" s="147" t="s">
        <v>320</v>
      </c>
      <c r="AG64" s="147" t="s">
        <v>1</v>
      </c>
      <c r="AH64" s="161" t="s">
        <v>122</v>
      </c>
      <c r="AI64" s="148" t="s">
        <v>292</v>
      </c>
      <c r="AJ64" s="143" t="s">
        <v>489</v>
      </c>
      <c r="AK64" s="322">
        <v>0.81630000000000003</v>
      </c>
      <c r="AL64" s="147" t="s">
        <v>0</v>
      </c>
      <c r="AN64" s="161"/>
      <c r="AO64" s="147" t="s">
        <v>320</v>
      </c>
      <c r="AP64" s="174" t="s">
        <v>1</v>
      </c>
      <c r="AQ64" s="174" t="s">
        <v>0</v>
      </c>
      <c r="AR64" s="175" t="s">
        <v>292</v>
      </c>
      <c r="AS64" s="322">
        <v>0.82480000000000009</v>
      </c>
      <c r="AT64" s="143">
        <v>0.82390000000000008</v>
      </c>
      <c r="AU64" s="322">
        <v>0.82480000000000009</v>
      </c>
      <c r="AV64" s="321">
        <v>0.80369999999999997</v>
      </c>
      <c r="AW64" s="143">
        <v>0.80710000000000004</v>
      </c>
      <c r="AX64" s="397">
        <v>0.81630000000000003</v>
      </c>
      <c r="AY64" s="397"/>
    </row>
    <row r="65" spans="1:51" s="143" customFormat="1" ht="15" hidden="1" x14ac:dyDescent="0.25">
      <c r="A65" s="141">
        <v>7</v>
      </c>
      <c r="B65" s="155" t="s">
        <v>72</v>
      </c>
      <c r="C65" s="8" t="s">
        <v>133</v>
      </c>
      <c r="D65" s="266">
        <v>115.735</v>
      </c>
      <c r="E65" s="9">
        <v>105.67900000000002</v>
      </c>
      <c r="F65" s="8" t="s">
        <v>149</v>
      </c>
      <c r="G65" s="9">
        <v>52.785499999999999</v>
      </c>
      <c r="H65" s="8" t="s">
        <v>73</v>
      </c>
      <c r="I65" s="9">
        <v>224.71680000000001</v>
      </c>
      <c r="J65" s="5"/>
      <c r="K65" s="6"/>
      <c r="L65" s="141"/>
      <c r="M65" s="141"/>
      <c r="N65" s="141"/>
      <c r="O65" s="141"/>
      <c r="S65" s="143">
        <v>7</v>
      </c>
      <c r="T65" s="143" t="s">
        <v>178</v>
      </c>
      <c r="U65" s="156">
        <v>1</v>
      </c>
      <c r="V65" s="156">
        <v>1</v>
      </c>
      <c r="W65" s="318">
        <f t="shared" si="1"/>
        <v>294.76979999999998</v>
      </c>
      <c r="X65" s="318">
        <f t="shared" si="2"/>
        <v>202.34629999999999</v>
      </c>
      <c r="Y65" s="151">
        <f t="shared" si="3"/>
        <v>1119.2512999999999</v>
      </c>
      <c r="Z65" s="159">
        <f t="shared" si="4"/>
        <v>9603.3778999999995</v>
      </c>
      <c r="AA65" s="178">
        <f t="shared" si="5"/>
        <v>8333.1967254343999</v>
      </c>
      <c r="AE65" s="143">
        <v>2</v>
      </c>
      <c r="AF65" s="147" t="s">
        <v>338</v>
      </c>
      <c r="AG65" s="147" t="s">
        <v>26</v>
      </c>
      <c r="AH65" s="161" t="s">
        <v>407</v>
      </c>
      <c r="AI65" s="148" t="s">
        <v>292</v>
      </c>
      <c r="AJ65" s="143" t="s">
        <v>489</v>
      </c>
      <c r="AK65" s="322">
        <v>1.3138000000000001</v>
      </c>
      <c r="AL65" s="147" t="s">
        <v>25</v>
      </c>
      <c r="AN65" s="161"/>
      <c r="AO65" s="147" t="s">
        <v>338</v>
      </c>
      <c r="AP65" s="174" t="s">
        <v>26</v>
      </c>
      <c r="AQ65" s="174" t="s">
        <v>25</v>
      </c>
      <c r="AR65" s="175" t="s">
        <v>292</v>
      </c>
      <c r="AS65" s="322">
        <v>1.3388</v>
      </c>
      <c r="AT65" s="143">
        <v>1.2745</v>
      </c>
      <c r="AU65" s="322">
        <v>1.3388</v>
      </c>
      <c r="AV65" s="321">
        <v>1.331</v>
      </c>
      <c r="AW65" s="143">
        <v>1.3729</v>
      </c>
      <c r="AX65" s="397">
        <v>1.3138000000000001</v>
      </c>
      <c r="AY65" s="397"/>
    </row>
    <row r="66" spans="1:51" s="143" customFormat="1" ht="15" hidden="1" x14ac:dyDescent="0.25">
      <c r="A66" s="141">
        <v>8</v>
      </c>
      <c r="B66" s="158" t="s">
        <v>74</v>
      </c>
      <c r="C66" s="24" t="s">
        <v>134</v>
      </c>
      <c r="D66" s="267">
        <v>80.575000000000003</v>
      </c>
      <c r="E66" s="25">
        <v>74.316200000000009</v>
      </c>
      <c r="F66" s="24" t="s">
        <v>150</v>
      </c>
      <c r="G66" s="25">
        <v>73.845000000000013</v>
      </c>
      <c r="H66" s="24" t="s">
        <v>75</v>
      </c>
      <c r="I66" s="25">
        <v>251.52960000000002</v>
      </c>
      <c r="J66" s="27"/>
      <c r="K66" s="28"/>
      <c r="L66" s="141"/>
      <c r="M66" s="141"/>
      <c r="N66" s="141"/>
      <c r="O66" s="141"/>
      <c r="S66" s="143">
        <v>8</v>
      </c>
      <c r="T66" s="143" t="s">
        <v>179</v>
      </c>
      <c r="U66" s="156">
        <v>1</v>
      </c>
      <c r="V66" s="156">
        <v>1</v>
      </c>
      <c r="W66" s="318">
        <f t="shared" si="1"/>
        <v>294.76979999999998</v>
      </c>
      <c r="X66" s="318">
        <f t="shared" si="2"/>
        <v>202.34629999999999</v>
      </c>
      <c r="Y66" s="151">
        <f t="shared" si="3"/>
        <v>1119.2512999999999</v>
      </c>
      <c r="Z66" s="159">
        <f t="shared" si="4"/>
        <v>10722.629199999999</v>
      </c>
      <c r="AA66" s="178">
        <f t="shared" si="5"/>
        <v>9304.4113714912</v>
      </c>
      <c r="AE66" s="143">
        <v>3</v>
      </c>
      <c r="AF66" s="147" t="s">
        <v>325</v>
      </c>
      <c r="AG66" s="147" t="s">
        <v>7</v>
      </c>
      <c r="AH66" s="161" t="s">
        <v>123</v>
      </c>
      <c r="AI66" s="148" t="s">
        <v>292</v>
      </c>
      <c r="AJ66" s="143" t="s">
        <v>489</v>
      </c>
      <c r="AK66" s="322">
        <v>0.80430000000000001</v>
      </c>
      <c r="AL66" s="147" t="s">
        <v>6</v>
      </c>
      <c r="AN66" s="161"/>
      <c r="AO66" s="147" t="s">
        <v>325</v>
      </c>
      <c r="AP66" s="174" t="s">
        <v>7</v>
      </c>
      <c r="AQ66" s="174" t="s">
        <v>6</v>
      </c>
      <c r="AR66" s="175" t="s">
        <v>292</v>
      </c>
      <c r="AS66" s="322">
        <v>0.82610000000000006</v>
      </c>
      <c r="AT66" s="143">
        <v>0.84090000000000009</v>
      </c>
      <c r="AU66" s="322">
        <v>0.82610000000000006</v>
      </c>
      <c r="AV66" s="321">
        <v>0.82169999999999999</v>
      </c>
      <c r="AW66" s="143">
        <v>0.84279999999999999</v>
      </c>
      <c r="AX66" s="397">
        <v>0.80430000000000001</v>
      </c>
      <c r="AY66" s="397"/>
    </row>
    <row r="67" spans="1:51" s="143" customFormat="1" ht="15" hidden="1" x14ac:dyDescent="0.25">
      <c r="A67" s="141">
        <v>9</v>
      </c>
      <c r="B67" s="155" t="s">
        <v>76</v>
      </c>
      <c r="C67" s="8" t="s">
        <v>135</v>
      </c>
      <c r="D67" s="266">
        <v>78.377499999999998</v>
      </c>
      <c r="E67" s="9">
        <v>76.36160000000001</v>
      </c>
      <c r="F67" s="8" t="s">
        <v>151</v>
      </c>
      <c r="G67" s="9">
        <v>91.349000000000004</v>
      </c>
      <c r="H67" s="8" t="s">
        <v>77</v>
      </c>
      <c r="I67" s="9">
        <v>209.39519999999999</v>
      </c>
      <c r="J67" s="5"/>
      <c r="K67" s="6"/>
      <c r="L67" s="141"/>
      <c r="M67" s="141"/>
      <c r="N67" s="141"/>
      <c r="O67" s="141"/>
      <c r="S67" s="143">
        <v>9</v>
      </c>
      <c r="T67" s="143" t="s">
        <v>180</v>
      </c>
      <c r="U67" s="156">
        <v>1</v>
      </c>
      <c r="V67" s="156">
        <v>1</v>
      </c>
      <c r="W67" s="318">
        <f t="shared" si="1"/>
        <v>294.76979999999998</v>
      </c>
      <c r="X67" s="318">
        <f t="shared" si="2"/>
        <v>202.34629999999999</v>
      </c>
      <c r="Y67" s="151">
        <f t="shared" si="3"/>
        <v>1119.2512999999999</v>
      </c>
      <c r="Z67" s="159">
        <f t="shared" si="4"/>
        <v>11841.880499999999</v>
      </c>
      <c r="AA67" s="178">
        <f t="shared" si="5"/>
        <v>10275.626017548</v>
      </c>
      <c r="AE67" s="143">
        <v>4</v>
      </c>
      <c r="AF67" s="147" t="s">
        <v>331</v>
      </c>
      <c r="AG67" s="147" t="s">
        <v>14</v>
      </c>
      <c r="AH67" s="161" t="s">
        <v>112</v>
      </c>
      <c r="AI67" s="148" t="s">
        <v>292</v>
      </c>
      <c r="AJ67" s="143" t="s">
        <v>489</v>
      </c>
      <c r="AK67" s="322">
        <v>0.83130000000000004</v>
      </c>
      <c r="AL67" s="147" t="s">
        <v>13</v>
      </c>
      <c r="AN67" s="161"/>
      <c r="AO67" s="147" t="s">
        <v>331</v>
      </c>
      <c r="AP67" s="174" t="s">
        <v>14</v>
      </c>
      <c r="AQ67" s="174" t="s">
        <v>13</v>
      </c>
      <c r="AR67" s="175" t="s">
        <v>292</v>
      </c>
      <c r="AS67" s="322">
        <v>0.91790000000000005</v>
      </c>
      <c r="AT67" s="143">
        <v>0.85720000000000007</v>
      </c>
      <c r="AU67" s="322">
        <v>0.91790000000000005</v>
      </c>
      <c r="AV67" s="321">
        <v>0.92110000000000003</v>
      </c>
      <c r="AW67" s="357">
        <v>0.87504499999999996</v>
      </c>
      <c r="AX67" s="397">
        <v>0.83130000000000004</v>
      </c>
      <c r="AY67" s="397"/>
    </row>
    <row r="68" spans="1:51" s="143" customFormat="1" ht="15" hidden="1" x14ac:dyDescent="0.25">
      <c r="A68" s="141">
        <v>10</v>
      </c>
      <c r="B68" s="158" t="s">
        <v>78</v>
      </c>
      <c r="C68" s="24" t="s">
        <v>136</v>
      </c>
      <c r="D68" s="267">
        <v>98.155000000000001</v>
      </c>
      <c r="E68" s="25">
        <v>93.406600000000012</v>
      </c>
      <c r="F68" s="24" t="s">
        <v>152</v>
      </c>
      <c r="G68" s="25">
        <v>77.400500000000008</v>
      </c>
      <c r="H68" s="24" t="s">
        <v>79</v>
      </c>
      <c r="I68" s="25">
        <v>208.11840000000001</v>
      </c>
      <c r="J68" s="27"/>
      <c r="K68" s="28"/>
      <c r="L68" s="141"/>
      <c r="M68" s="141"/>
      <c r="N68" s="141"/>
      <c r="O68" s="141"/>
      <c r="S68" s="143">
        <v>10</v>
      </c>
      <c r="T68" s="143" t="s">
        <v>181</v>
      </c>
      <c r="U68" s="156">
        <v>1</v>
      </c>
      <c r="V68" s="156">
        <v>1</v>
      </c>
      <c r="W68" s="318">
        <f t="shared" si="1"/>
        <v>294.76979999999998</v>
      </c>
      <c r="X68" s="318">
        <f t="shared" si="2"/>
        <v>202.34629999999999</v>
      </c>
      <c r="Y68" s="151">
        <f t="shared" si="3"/>
        <v>1119.2512999999999</v>
      </c>
      <c r="Z68" s="159">
        <f t="shared" si="4"/>
        <v>12961.131799999999</v>
      </c>
      <c r="AA68" s="178">
        <f t="shared" si="5"/>
        <v>11246.840663604798</v>
      </c>
      <c r="AE68" s="143">
        <v>5</v>
      </c>
      <c r="AF68" s="147" t="s">
        <v>329</v>
      </c>
      <c r="AG68" s="147" t="s">
        <v>11</v>
      </c>
      <c r="AH68" s="161" t="s">
        <v>111</v>
      </c>
      <c r="AI68" s="148" t="s">
        <v>292</v>
      </c>
      <c r="AJ68" s="143" t="s">
        <v>489</v>
      </c>
      <c r="AK68" s="322">
        <v>1.2238</v>
      </c>
      <c r="AL68" s="147" t="s">
        <v>481</v>
      </c>
      <c r="AN68" s="161"/>
      <c r="AO68" s="147" t="s">
        <v>329</v>
      </c>
      <c r="AP68" s="174" t="s">
        <v>11</v>
      </c>
      <c r="AQ68" s="174" t="s">
        <v>488</v>
      </c>
      <c r="AR68" s="175" t="s">
        <v>292</v>
      </c>
      <c r="AS68" s="322">
        <v>1.2319</v>
      </c>
      <c r="AT68" s="143">
        <v>1.2553000000000001</v>
      </c>
      <c r="AU68" s="322">
        <v>1.2319</v>
      </c>
      <c r="AV68" s="321">
        <v>1.2231000000000001</v>
      </c>
      <c r="AW68" s="143">
        <v>1.2882</v>
      </c>
      <c r="AX68" s="397">
        <v>1.2238</v>
      </c>
      <c r="AY68" s="397"/>
    </row>
    <row r="69" spans="1:51" s="143" customFormat="1" ht="15" hidden="1" customHeight="1" x14ac:dyDescent="0.25">
      <c r="A69" s="141">
        <v>11</v>
      </c>
      <c r="B69" s="155" t="s">
        <v>80</v>
      </c>
      <c r="C69" s="8" t="s">
        <v>137</v>
      </c>
      <c r="D69" s="266">
        <v>105.47999999999999</v>
      </c>
      <c r="E69" s="9">
        <v>99.542800000000014</v>
      </c>
      <c r="F69" s="8" t="s">
        <v>153</v>
      </c>
      <c r="G69" s="9">
        <v>95.725000000000009</v>
      </c>
      <c r="H69" s="8" t="s">
        <v>81</v>
      </c>
      <c r="I69" s="9">
        <v>172.36800000000002</v>
      </c>
      <c r="J69" s="5"/>
      <c r="K69" s="6"/>
      <c r="L69" s="141"/>
      <c r="M69" s="141"/>
      <c r="N69" s="141"/>
      <c r="O69" s="141"/>
      <c r="S69" s="143">
        <v>11</v>
      </c>
      <c r="T69" s="143" t="s">
        <v>182</v>
      </c>
      <c r="U69" s="156">
        <v>1</v>
      </c>
      <c r="V69" s="156">
        <v>1</v>
      </c>
      <c r="W69" s="318">
        <f t="shared" si="1"/>
        <v>294.76979999999998</v>
      </c>
      <c r="X69" s="318">
        <f t="shared" si="2"/>
        <v>202.34629999999999</v>
      </c>
      <c r="Y69" s="151">
        <f t="shared" si="3"/>
        <v>1119.2512999999999</v>
      </c>
      <c r="Z69" s="159">
        <f t="shared" si="4"/>
        <v>14080.383099999999</v>
      </c>
      <c r="AA69" s="178">
        <f t="shared" si="5"/>
        <v>12218.055309661599</v>
      </c>
      <c r="AE69" s="143">
        <v>6</v>
      </c>
      <c r="AF69" s="147" t="s">
        <v>327</v>
      </c>
      <c r="AG69" s="147" t="s">
        <v>9</v>
      </c>
      <c r="AH69" s="161" t="s">
        <v>110</v>
      </c>
      <c r="AI69" s="148" t="s">
        <v>292</v>
      </c>
      <c r="AJ69" s="143" t="s">
        <v>489</v>
      </c>
      <c r="AK69" s="322">
        <v>1.0398000000000001</v>
      </c>
      <c r="AL69" s="147" t="s">
        <v>482</v>
      </c>
      <c r="AN69" s="161"/>
      <c r="AO69" s="147" t="s">
        <v>327</v>
      </c>
      <c r="AP69" s="174" t="s">
        <v>9</v>
      </c>
      <c r="AQ69" s="3" t="s">
        <v>487</v>
      </c>
      <c r="AR69" s="175" t="s">
        <v>292</v>
      </c>
      <c r="AS69" s="322">
        <v>1.0462</v>
      </c>
      <c r="AT69" s="143">
        <v>1.0487</v>
      </c>
      <c r="AU69" s="322">
        <v>1.0462</v>
      </c>
      <c r="AV69" s="321">
        <v>1.0432999999999999</v>
      </c>
      <c r="AW69" s="143">
        <v>1.0538000000000001</v>
      </c>
      <c r="AX69" s="397">
        <v>1.0398000000000001</v>
      </c>
      <c r="AY69" s="397"/>
    </row>
    <row r="70" spans="1:51" s="143" customFormat="1" ht="15.75" hidden="1" thickBot="1" x14ac:dyDescent="0.3">
      <c r="A70" s="141">
        <v>12</v>
      </c>
      <c r="B70" s="158" t="s">
        <v>82</v>
      </c>
      <c r="C70" s="24" t="s">
        <v>138</v>
      </c>
      <c r="D70" s="267">
        <v>75.447500000000005</v>
      </c>
      <c r="E70" s="25">
        <v>71.589000000000013</v>
      </c>
      <c r="F70" s="26" t="s">
        <v>154</v>
      </c>
      <c r="G70" s="269">
        <v>108.85300000000001</v>
      </c>
      <c r="H70" s="24" t="s">
        <v>83</v>
      </c>
      <c r="I70" s="25">
        <v>225.99360000000001</v>
      </c>
      <c r="J70" s="27"/>
      <c r="K70" s="28"/>
      <c r="L70" s="141"/>
      <c r="M70" s="141"/>
      <c r="N70" s="161"/>
      <c r="O70" s="163"/>
      <c r="P70" s="163"/>
      <c r="S70" s="143">
        <v>12</v>
      </c>
      <c r="T70" s="143" t="s">
        <v>183</v>
      </c>
      <c r="U70" s="156">
        <v>1</v>
      </c>
      <c r="V70" s="156">
        <v>1</v>
      </c>
      <c r="W70" s="318">
        <f t="shared" si="1"/>
        <v>294.76979999999998</v>
      </c>
      <c r="X70" s="318">
        <f t="shared" si="2"/>
        <v>202.34629999999999</v>
      </c>
      <c r="Y70" s="151">
        <f t="shared" si="3"/>
        <v>1119.2512999999999</v>
      </c>
      <c r="Z70" s="159">
        <f t="shared" si="4"/>
        <v>15199.634399999999</v>
      </c>
      <c r="AA70" s="178">
        <f t="shared" si="5"/>
        <v>13189.269955718399</v>
      </c>
      <c r="AE70" s="143">
        <v>7</v>
      </c>
      <c r="AF70" s="147" t="s">
        <v>355</v>
      </c>
      <c r="AG70" s="147" t="s">
        <v>46</v>
      </c>
      <c r="AH70" s="161" t="s">
        <v>119</v>
      </c>
      <c r="AI70" s="148" t="s">
        <v>292</v>
      </c>
      <c r="AJ70" s="143" t="s">
        <v>489</v>
      </c>
      <c r="AK70" s="322">
        <v>0.88639999999999997</v>
      </c>
      <c r="AL70" s="147" t="s">
        <v>45</v>
      </c>
      <c r="AN70" s="161"/>
      <c r="AO70" s="147" t="s">
        <v>355</v>
      </c>
      <c r="AP70" s="174" t="s">
        <v>46</v>
      </c>
      <c r="AQ70" s="174" t="s">
        <v>45</v>
      </c>
      <c r="AR70" s="175" t="s">
        <v>292</v>
      </c>
      <c r="AS70" s="322">
        <v>0.89470000000000005</v>
      </c>
      <c r="AT70" s="143">
        <v>0.9224</v>
      </c>
      <c r="AU70" s="322">
        <v>0.89470000000000005</v>
      </c>
      <c r="AV70" s="321">
        <v>0.89559999999999995</v>
      </c>
      <c r="AW70" s="143">
        <v>0.87890000000000001</v>
      </c>
      <c r="AX70" s="397">
        <v>0.88639999999999997</v>
      </c>
      <c r="AY70" s="397"/>
    </row>
    <row r="71" spans="1:51" s="143" customFormat="1" ht="15" hidden="1" x14ac:dyDescent="0.25">
      <c r="A71" s="141">
        <v>13</v>
      </c>
      <c r="B71" s="155" t="s">
        <v>84</v>
      </c>
      <c r="C71" s="8" t="s">
        <v>139</v>
      </c>
      <c r="D71" s="266">
        <v>87.899999999999991</v>
      </c>
      <c r="E71" s="9">
        <v>83.861400000000003</v>
      </c>
      <c r="F71" s="5"/>
      <c r="G71" s="6"/>
      <c r="H71" s="8" t="s">
        <v>85</v>
      </c>
      <c r="I71" s="9">
        <v>195.35040000000001</v>
      </c>
      <c r="J71" s="5"/>
      <c r="K71" s="6"/>
      <c r="L71" s="141"/>
      <c r="M71" s="141"/>
      <c r="N71" s="161"/>
      <c r="O71" s="164"/>
      <c r="P71" s="163"/>
      <c r="S71" s="143">
        <v>13</v>
      </c>
      <c r="T71" s="143" t="s">
        <v>184</v>
      </c>
      <c r="U71" s="156">
        <v>1</v>
      </c>
      <c r="V71" s="156">
        <v>1</v>
      </c>
      <c r="W71" s="318">
        <f t="shared" si="1"/>
        <v>294.76979999999998</v>
      </c>
      <c r="X71" s="318">
        <f t="shared" si="2"/>
        <v>202.34629999999999</v>
      </c>
      <c r="Y71" s="151">
        <f t="shared" si="3"/>
        <v>1119.2512999999999</v>
      </c>
      <c r="Z71" s="159">
        <f t="shared" si="4"/>
        <v>16318.885699999999</v>
      </c>
      <c r="AA71" s="178">
        <f t="shared" si="5"/>
        <v>14160.484601775199</v>
      </c>
      <c r="AE71" s="143">
        <v>8</v>
      </c>
      <c r="AF71" s="147" t="s">
        <v>357</v>
      </c>
      <c r="AG71" s="147" t="s">
        <v>48</v>
      </c>
      <c r="AH71" s="161" t="s">
        <v>120</v>
      </c>
      <c r="AI71" s="148" t="s">
        <v>292</v>
      </c>
      <c r="AJ71" s="143" t="s">
        <v>489</v>
      </c>
      <c r="AK71" s="322">
        <v>0.85499999999999998</v>
      </c>
      <c r="AL71" s="147" t="s">
        <v>310</v>
      </c>
      <c r="AN71" s="161"/>
      <c r="AO71" s="147" t="s">
        <v>357</v>
      </c>
      <c r="AP71" s="174" t="s">
        <v>48</v>
      </c>
      <c r="AQ71" s="174" t="s">
        <v>310</v>
      </c>
      <c r="AR71" s="175" t="s">
        <v>292</v>
      </c>
      <c r="AS71" s="322">
        <v>0.93740000000000001</v>
      </c>
      <c r="AT71" s="163">
        <v>0.91110000000000002</v>
      </c>
      <c r="AU71" s="322">
        <v>0.93740000000000001</v>
      </c>
      <c r="AV71" s="321">
        <v>0.93679999999999997</v>
      </c>
      <c r="AW71" s="164">
        <v>0.9</v>
      </c>
      <c r="AX71" s="397">
        <v>0.85499999999999998</v>
      </c>
      <c r="AY71" s="397"/>
    </row>
    <row r="72" spans="1:51" s="143" customFormat="1" ht="15" hidden="1" customHeight="1" x14ac:dyDescent="0.25">
      <c r="A72" s="141">
        <v>14</v>
      </c>
      <c r="B72" s="158" t="s">
        <v>86</v>
      </c>
      <c r="C72" s="24" t="s">
        <v>140</v>
      </c>
      <c r="D72" s="267">
        <v>102.55</v>
      </c>
      <c r="E72" s="25">
        <v>96.815600000000003</v>
      </c>
      <c r="F72" s="27"/>
      <c r="G72" s="28"/>
      <c r="H72" s="24" t="s">
        <v>87</v>
      </c>
      <c r="I72" s="25">
        <v>187.68960000000001</v>
      </c>
      <c r="J72" s="27"/>
      <c r="K72" s="28"/>
      <c r="L72" s="141"/>
      <c r="M72" s="141"/>
      <c r="N72" s="161"/>
      <c r="O72" s="163"/>
      <c r="P72" s="163"/>
      <c r="S72" s="143">
        <v>14</v>
      </c>
      <c r="T72" s="143" t="s">
        <v>185</v>
      </c>
      <c r="U72" s="156">
        <v>1</v>
      </c>
      <c r="V72" s="156">
        <v>1</v>
      </c>
      <c r="W72" s="318">
        <f t="shared" si="1"/>
        <v>294.76979999999998</v>
      </c>
      <c r="X72" s="318">
        <f t="shared" si="2"/>
        <v>202.34629999999999</v>
      </c>
      <c r="Y72" s="151">
        <f t="shared" si="3"/>
        <v>1119.2512999999999</v>
      </c>
      <c r="Z72" s="159">
        <f t="shared" si="4"/>
        <v>17438.136999999999</v>
      </c>
      <c r="AA72" s="178">
        <f t="shared" si="5"/>
        <v>15131.699247831999</v>
      </c>
      <c r="AE72" s="143">
        <v>9</v>
      </c>
      <c r="AF72" s="147" t="s">
        <v>339</v>
      </c>
      <c r="AG72" s="147" t="s">
        <v>27</v>
      </c>
      <c r="AH72" s="161" t="s">
        <v>407</v>
      </c>
      <c r="AI72" s="148" t="s">
        <v>292</v>
      </c>
      <c r="AJ72" s="143" t="s">
        <v>489</v>
      </c>
      <c r="AK72" s="322">
        <v>1.3138000000000001</v>
      </c>
      <c r="AL72" s="147" t="s">
        <v>25</v>
      </c>
      <c r="AN72" s="161"/>
      <c r="AO72" s="147" t="s">
        <v>339</v>
      </c>
      <c r="AP72" s="174" t="s">
        <v>27</v>
      </c>
      <c r="AQ72" s="174" t="s">
        <v>25</v>
      </c>
      <c r="AR72" s="175" t="s">
        <v>292</v>
      </c>
      <c r="AS72" s="322">
        <v>1.3388</v>
      </c>
      <c r="AT72" s="143">
        <v>1.2745</v>
      </c>
      <c r="AU72" s="322">
        <v>1.3388</v>
      </c>
      <c r="AV72" s="321">
        <v>1.331</v>
      </c>
      <c r="AW72" s="143">
        <v>1.3729</v>
      </c>
      <c r="AX72" s="397">
        <v>1.3138000000000001</v>
      </c>
      <c r="AY72" s="397"/>
    </row>
    <row r="73" spans="1:51" s="143" customFormat="1" ht="15" hidden="1" x14ac:dyDescent="0.25">
      <c r="A73" s="141">
        <v>15</v>
      </c>
      <c r="B73" s="155" t="s">
        <v>88</v>
      </c>
      <c r="C73" s="8" t="s">
        <v>141</v>
      </c>
      <c r="D73" s="266">
        <v>107.67749999999999</v>
      </c>
      <c r="E73" s="9">
        <v>100.22460000000001</v>
      </c>
      <c r="F73" s="5"/>
      <c r="G73" s="6"/>
      <c r="H73" s="8" t="s">
        <v>89</v>
      </c>
      <c r="I73" s="9">
        <v>131.5104</v>
      </c>
      <c r="J73" s="5"/>
      <c r="K73" s="6"/>
      <c r="L73" s="141"/>
      <c r="M73" s="141"/>
      <c r="N73" s="161"/>
      <c r="O73" s="163"/>
      <c r="P73" s="163"/>
      <c r="S73" s="143">
        <v>15</v>
      </c>
      <c r="T73" s="143" t="s">
        <v>186</v>
      </c>
      <c r="U73" s="156">
        <v>1</v>
      </c>
      <c r="V73" s="156">
        <v>1</v>
      </c>
      <c r="W73" s="318">
        <f t="shared" si="1"/>
        <v>294.76979999999998</v>
      </c>
      <c r="X73" s="318">
        <f t="shared" si="2"/>
        <v>202.34629999999999</v>
      </c>
      <c r="Y73" s="151">
        <f t="shared" si="3"/>
        <v>1119.2512999999999</v>
      </c>
      <c r="Z73" s="159">
        <f t="shared" si="4"/>
        <v>18557.388299999999</v>
      </c>
      <c r="AA73" s="178">
        <f t="shared" si="5"/>
        <v>16102.913893888799</v>
      </c>
      <c r="AE73" s="143">
        <v>10</v>
      </c>
      <c r="AF73" s="147" t="s">
        <v>346</v>
      </c>
      <c r="AG73" s="147" t="s">
        <v>35</v>
      </c>
      <c r="AH73" s="161" t="s">
        <v>117</v>
      </c>
      <c r="AI73" s="148" t="s">
        <v>292</v>
      </c>
      <c r="AJ73" s="143" t="s">
        <v>489</v>
      </c>
      <c r="AK73" s="322">
        <v>0.9073</v>
      </c>
      <c r="AL73" s="147" t="s">
        <v>34</v>
      </c>
      <c r="AN73" s="161"/>
      <c r="AO73" s="147" t="s">
        <v>346</v>
      </c>
      <c r="AP73" s="174" t="s">
        <v>35</v>
      </c>
      <c r="AQ73" s="174" t="s">
        <v>34</v>
      </c>
      <c r="AR73" s="175" t="s">
        <v>292</v>
      </c>
      <c r="AS73" s="322">
        <v>0.89850000000000008</v>
      </c>
      <c r="AT73" s="143">
        <v>0.84660000000000002</v>
      </c>
      <c r="AU73" s="322">
        <v>0.89850000000000008</v>
      </c>
      <c r="AV73" s="321">
        <v>0.91879999999999995</v>
      </c>
      <c r="AW73" s="143">
        <v>0.9143</v>
      </c>
      <c r="AX73" s="397">
        <v>0.9073</v>
      </c>
      <c r="AY73" s="397"/>
    </row>
    <row r="74" spans="1:51" s="143" customFormat="1" ht="15.75" hidden="1" thickBot="1" x14ac:dyDescent="0.3">
      <c r="A74" s="141">
        <v>16</v>
      </c>
      <c r="B74" s="158" t="s">
        <v>90</v>
      </c>
      <c r="C74" s="26" t="s">
        <v>142</v>
      </c>
      <c r="D74" s="268">
        <v>74.715000000000003</v>
      </c>
      <c r="E74" s="269">
        <v>70.225400000000008</v>
      </c>
      <c r="F74" s="27"/>
      <c r="G74" s="28"/>
      <c r="H74" s="24" t="s">
        <v>91</v>
      </c>
      <c r="I74" s="25">
        <v>162.15360000000001</v>
      </c>
      <c r="J74" s="27"/>
      <c r="K74" s="28"/>
      <c r="L74" s="141"/>
      <c r="M74" s="141"/>
      <c r="N74" s="161"/>
      <c r="O74" s="163"/>
      <c r="P74" s="163"/>
      <c r="S74" s="143">
        <v>16</v>
      </c>
      <c r="T74" s="143" t="s">
        <v>187</v>
      </c>
      <c r="U74" s="156">
        <v>1</v>
      </c>
      <c r="V74" s="156">
        <v>1</v>
      </c>
      <c r="W74" s="318">
        <f t="shared" si="1"/>
        <v>294.76979999999998</v>
      </c>
      <c r="X74" s="318">
        <f t="shared" si="2"/>
        <v>202.34629999999999</v>
      </c>
      <c r="Y74" s="151">
        <f t="shared" si="3"/>
        <v>1119.2512999999999</v>
      </c>
      <c r="Z74" s="159">
        <f t="shared" si="4"/>
        <v>19676.639599999999</v>
      </c>
      <c r="AA74" s="178">
        <f t="shared" si="5"/>
        <v>17074.128539945599</v>
      </c>
      <c r="AE74" s="143">
        <v>11</v>
      </c>
      <c r="AF74" s="147" t="s">
        <v>352</v>
      </c>
      <c r="AG74" s="147" t="s">
        <v>42</v>
      </c>
      <c r="AH74" s="161" t="s">
        <v>118</v>
      </c>
      <c r="AI74" s="148" t="s">
        <v>292</v>
      </c>
      <c r="AJ74" s="143" t="s">
        <v>489</v>
      </c>
      <c r="AK74" s="322">
        <v>0.95369999999999999</v>
      </c>
      <c r="AL74" s="147" t="s">
        <v>41</v>
      </c>
      <c r="AN74" s="161"/>
      <c r="AO74" s="147" t="s">
        <v>352</v>
      </c>
      <c r="AP74" s="174" t="s">
        <v>42</v>
      </c>
      <c r="AQ74" s="174" t="s">
        <v>41</v>
      </c>
      <c r="AR74" s="175" t="s">
        <v>292</v>
      </c>
      <c r="AS74" s="322">
        <v>1.0181</v>
      </c>
      <c r="AT74" s="143">
        <v>1.0156000000000001</v>
      </c>
      <c r="AU74" s="322">
        <v>1.0181</v>
      </c>
      <c r="AV74" s="321">
        <v>0.98829999999999996</v>
      </c>
      <c r="AW74" s="143">
        <v>1.0008000000000001</v>
      </c>
      <c r="AX74" s="397">
        <v>0.95369999999999999</v>
      </c>
      <c r="AY74" s="397"/>
    </row>
    <row r="75" spans="1:51" s="143" customFormat="1" ht="15" hidden="1" x14ac:dyDescent="0.25">
      <c r="A75" s="141">
        <v>17</v>
      </c>
      <c r="B75" s="155" t="s">
        <v>92</v>
      </c>
      <c r="C75" s="7"/>
      <c r="D75" s="6"/>
      <c r="E75" s="6"/>
      <c r="F75" s="6"/>
      <c r="G75" s="6"/>
      <c r="H75" s="8" t="s">
        <v>93</v>
      </c>
      <c r="I75" s="9">
        <v>113.63520000000001</v>
      </c>
      <c r="J75" s="5"/>
      <c r="K75" s="6"/>
      <c r="L75" s="141"/>
      <c r="M75" s="141"/>
      <c r="N75" s="161"/>
      <c r="O75" s="163"/>
      <c r="P75" s="163"/>
      <c r="S75" s="143">
        <v>17</v>
      </c>
      <c r="T75" s="143" t="s">
        <v>188</v>
      </c>
      <c r="U75" s="156">
        <v>1</v>
      </c>
      <c r="V75" s="156">
        <v>1</v>
      </c>
      <c r="W75" s="318">
        <f t="shared" si="1"/>
        <v>294.76979999999998</v>
      </c>
      <c r="X75" s="318">
        <f t="shared" si="2"/>
        <v>202.34629999999999</v>
      </c>
      <c r="Y75" s="151">
        <f t="shared" si="3"/>
        <v>1119.2512999999999</v>
      </c>
      <c r="Z75" s="159">
        <f t="shared" si="4"/>
        <v>20795.890899999999</v>
      </c>
      <c r="AA75" s="178">
        <f t="shared" si="5"/>
        <v>18045.343186002399</v>
      </c>
      <c r="AE75" s="143">
        <v>12</v>
      </c>
      <c r="AF75" s="147" t="s">
        <v>347</v>
      </c>
      <c r="AG75" s="147" t="s">
        <v>36</v>
      </c>
      <c r="AH75" s="161" t="s">
        <v>117</v>
      </c>
      <c r="AI75" s="148" t="s">
        <v>292</v>
      </c>
      <c r="AJ75" s="143" t="s">
        <v>489</v>
      </c>
      <c r="AK75" s="322">
        <v>0.9073</v>
      </c>
      <c r="AL75" s="147" t="s">
        <v>34</v>
      </c>
      <c r="AN75" s="161"/>
      <c r="AO75" s="147" t="s">
        <v>347</v>
      </c>
      <c r="AP75" s="174" t="s">
        <v>36</v>
      </c>
      <c r="AQ75" s="174" t="s">
        <v>34</v>
      </c>
      <c r="AR75" s="175" t="s">
        <v>292</v>
      </c>
      <c r="AS75" s="322">
        <v>0.89850000000000008</v>
      </c>
      <c r="AT75" s="143">
        <v>0.84660000000000002</v>
      </c>
      <c r="AU75" s="322">
        <v>0.89850000000000008</v>
      </c>
      <c r="AV75" s="321">
        <v>0.91879999999999995</v>
      </c>
      <c r="AW75" s="143">
        <v>0.9143</v>
      </c>
      <c r="AX75" s="397">
        <v>0.9073</v>
      </c>
      <c r="AY75" s="397"/>
    </row>
    <row r="76" spans="1:51" s="143" customFormat="1" ht="15" hidden="1" x14ac:dyDescent="0.25">
      <c r="A76" s="141">
        <v>18</v>
      </c>
      <c r="B76" s="158" t="s">
        <v>94</v>
      </c>
      <c r="C76" s="29"/>
      <c r="D76" s="28"/>
      <c r="E76" s="28"/>
      <c r="F76" s="28"/>
      <c r="G76" s="28"/>
      <c r="H76" s="24" t="s">
        <v>95</v>
      </c>
      <c r="I76" s="25">
        <v>125.1264</v>
      </c>
      <c r="J76" s="27"/>
      <c r="K76" s="28"/>
      <c r="L76" s="141"/>
      <c r="M76" s="141"/>
      <c r="N76" s="161"/>
      <c r="O76" s="163"/>
      <c r="P76" s="163"/>
      <c r="S76" s="143">
        <v>18</v>
      </c>
      <c r="T76" s="143" t="s">
        <v>189</v>
      </c>
      <c r="U76" s="156">
        <v>1</v>
      </c>
      <c r="V76" s="156">
        <v>1</v>
      </c>
      <c r="W76" s="318">
        <f t="shared" si="1"/>
        <v>294.76979999999998</v>
      </c>
      <c r="X76" s="318">
        <f t="shared" si="2"/>
        <v>202.34629999999999</v>
      </c>
      <c r="Y76" s="151">
        <f t="shared" si="3"/>
        <v>1119.2512999999999</v>
      </c>
      <c r="Z76" s="159">
        <f t="shared" si="4"/>
        <v>21915.142199999998</v>
      </c>
      <c r="AA76" s="178">
        <f t="shared" si="5"/>
        <v>19016.557832059199</v>
      </c>
      <c r="AE76" s="143">
        <v>13</v>
      </c>
      <c r="AF76" s="147" t="s">
        <v>336</v>
      </c>
      <c r="AG76" s="147" t="s">
        <v>23</v>
      </c>
      <c r="AH76" s="161" t="s">
        <v>116</v>
      </c>
      <c r="AI76" s="148" t="s">
        <v>292</v>
      </c>
      <c r="AJ76" s="143" t="s">
        <v>489</v>
      </c>
      <c r="AK76" s="322">
        <v>1.2670999999999999</v>
      </c>
      <c r="AL76" s="147" t="s">
        <v>22</v>
      </c>
      <c r="AN76" s="161"/>
      <c r="AO76" s="147" t="s">
        <v>336</v>
      </c>
      <c r="AP76" s="174" t="s">
        <v>23</v>
      </c>
      <c r="AQ76" s="174" t="s">
        <v>22</v>
      </c>
      <c r="AR76" s="175" t="s">
        <v>292</v>
      </c>
      <c r="AS76" s="322">
        <v>1.2844</v>
      </c>
      <c r="AT76" s="143">
        <v>1.2874000000000001</v>
      </c>
      <c r="AU76" s="322">
        <v>1.2844</v>
      </c>
      <c r="AV76" s="321">
        <v>1.3057000000000001</v>
      </c>
      <c r="AW76" s="143">
        <v>1.3338000000000001</v>
      </c>
      <c r="AX76" s="397">
        <v>1.2670999999999999</v>
      </c>
      <c r="AY76" s="397"/>
    </row>
    <row r="77" spans="1:51" s="143" customFormat="1" ht="15" hidden="1" x14ac:dyDescent="0.25">
      <c r="A77" s="141">
        <v>19</v>
      </c>
      <c r="B77" s="155" t="s">
        <v>96</v>
      </c>
      <c r="C77" s="7"/>
      <c r="D77" s="6"/>
      <c r="E77" s="6"/>
      <c r="F77" s="6"/>
      <c r="G77" s="6"/>
      <c r="H77" s="8" t="s">
        <v>97</v>
      </c>
      <c r="I77" s="9">
        <v>120.0192</v>
      </c>
      <c r="J77" s="5"/>
      <c r="K77" s="6"/>
      <c r="L77" s="141"/>
      <c r="M77" s="141"/>
      <c r="N77" s="161"/>
      <c r="O77" s="163"/>
      <c r="P77" s="163"/>
      <c r="S77" s="143">
        <v>19</v>
      </c>
      <c r="T77" s="143" t="s">
        <v>190</v>
      </c>
      <c r="U77" s="156">
        <v>1</v>
      </c>
      <c r="V77" s="156">
        <v>1</v>
      </c>
      <c r="W77" s="318">
        <f t="shared" si="1"/>
        <v>294.76979999999998</v>
      </c>
      <c r="X77" s="318">
        <f t="shared" si="2"/>
        <v>202.34629999999999</v>
      </c>
      <c r="Y77" s="151">
        <f t="shared" si="3"/>
        <v>1119.2512999999999</v>
      </c>
      <c r="Z77" s="159">
        <f t="shared" si="4"/>
        <v>23034.393499999998</v>
      </c>
      <c r="AA77" s="178">
        <f t="shared" si="5"/>
        <v>19987.772478116</v>
      </c>
      <c r="AE77" s="143">
        <v>14</v>
      </c>
      <c r="AF77" s="147" t="s">
        <v>340</v>
      </c>
      <c r="AG77" s="147" t="s">
        <v>28</v>
      </c>
      <c r="AH77" s="161" t="s">
        <v>407</v>
      </c>
      <c r="AI77" s="148" t="s">
        <v>292</v>
      </c>
      <c r="AJ77" s="143" t="s">
        <v>489</v>
      </c>
      <c r="AK77" s="322">
        <v>1.3138000000000001</v>
      </c>
      <c r="AL77" s="147" t="s">
        <v>25</v>
      </c>
      <c r="AN77" s="161"/>
      <c r="AO77" s="147" t="s">
        <v>340</v>
      </c>
      <c r="AP77" s="174" t="s">
        <v>28</v>
      </c>
      <c r="AQ77" s="174" t="s">
        <v>25</v>
      </c>
      <c r="AR77" s="175" t="s">
        <v>292</v>
      </c>
      <c r="AS77" s="322">
        <v>1.3388</v>
      </c>
      <c r="AT77" s="143">
        <v>1.2745</v>
      </c>
      <c r="AU77" s="322">
        <v>1.3388</v>
      </c>
      <c r="AV77" s="321">
        <v>1.331</v>
      </c>
      <c r="AW77" s="143">
        <v>1.3729</v>
      </c>
      <c r="AX77" s="397">
        <v>1.3138000000000001</v>
      </c>
      <c r="AY77" s="397"/>
    </row>
    <row r="78" spans="1:51" s="143" customFormat="1" ht="15" hidden="1" x14ac:dyDescent="0.25">
      <c r="A78" s="141">
        <v>20</v>
      </c>
      <c r="B78" s="158" t="s">
        <v>98</v>
      </c>
      <c r="C78" s="29"/>
      <c r="D78" s="28"/>
      <c r="E78" s="28"/>
      <c r="F78" s="28"/>
      <c r="G78" s="28"/>
      <c r="H78" s="24" t="s">
        <v>99</v>
      </c>
      <c r="I78" s="25">
        <v>188.96640000000002</v>
      </c>
      <c r="J78" s="27"/>
      <c r="K78" s="28"/>
      <c r="L78" s="141"/>
      <c r="M78" s="141"/>
      <c r="N78" s="161"/>
      <c r="O78" s="163"/>
      <c r="P78" s="163"/>
      <c r="S78" s="143">
        <v>20</v>
      </c>
      <c r="T78" s="143" t="s">
        <v>191</v>
      </c>
      <c r="U78" s="156">
        <v>1</v>
      </c>
      <c r="V78" s="156">
        <v>1</v>
      </c>
      <c r="W78" s="318">
        <f t="shared" si="1"/>
        <v>294.76979999999998</v>
      </c>
      <c r="X78" s="318">
        <f t="shared" si="2"/>
        <v>202.34629999999999</v>
      </c>
      <c r="Y78" s="151">
        <f t="shared" si="3"/>
        <v>1119.2512999999999</v>
      </c>
      <c r="Z78" s="159">
        <f t="shared" si="4"/>
        <v>24153.644799999998</v>
      </c>
      <c r="AA78" s="178">
        <f t="shared" si="5"/>
        <v>20958.9871241728</v>
      </c>
      <c r="AE78" s="143">
        <v>15</v>
      </c>
      <c r="AF78" s="147" t="s">
        <v>328</v>
      </c>
      <c r="AG78" s="147" t="s">
        <v>10</v>
      </c>
      <c r="AH78" s="161" t="s">
        <v>110</v>
      </c>
      <c r="AI78" s="148" t="s">
        <v>292</v>
      </c>
      <c r="AJ78" s="143" t="s">
        <v>489</v>
      </c>
      <c r="AK78" s="322">
        <v>1.0398000000000001</v>
      </c>
      <c r="AL78" s="147" t="s">
        <v>482</v>
      </c>
      <c r="AO78" s="147" t="s">
        <v>328</v>
      </c>
      <c r="AP78" s="174" t="s">
        <v>10</v>
      </c>
      <c r="AQ78" s="3" t="s">
        <v>487</v>
      </c>
      <c r="AR78" s="175" t="s">
        <v>292</v>
      </c>
      <c r="AS78" s="322">
        <v>1.0462</v>
      </c>
      <c r="AT78" s="143">
        <v>1.0487</v>
      </c>
      <c r="AU78" s="322">
        <v>1.0462</v>
      </c>
      <c r="AV78" s="321">
        <v>1.0432999999999999</v>
      </c>
      <c r="AW78" s="143">
        <v>1.0538000000000001</v>
      </c>
      <c r="AX78" s="397">
        <v>1.0398000000000001</v>
      </c>
      <c r="AY78" s="397"/>
    </row>
    <row r="79" spans="1:51" s="143" customFormat="1" ht="15" hidden="1" x14ac:dyDescent="0.25">
      <c r="A79" s="141">
        <v>21</v>
      </c>
      <c r="B79" s="155" t="s">
        <v>100</v>
      </c>
      <c r="C79" s="7"/>
      <c r="D79" s="6"/>
      <c r="E79" s="6"/>
      <c r="F79" s="6"/>
      <c r="G79" s="6"/>
      <c r="H79" s="8" t="s">
        <v>101</v>
      </c>
      <c r="I79" s="9">
        <v>177.4752</v>
      </c>
      <c r="J79" s="5"/>
      <c r="K79" s="6"/>
      <c r="L79" s="141"/>
      <c r="M79" s="141"/>
      <c r="N79" s="161"/>
      <c r="O79" s="163"/>
      <c r="P79" s="163"/>
      <c r="S79" s="143">
        <v>21</v>
      </c>
      <c r="T79" s="143" t="s">
        <v>192</v>
      </c>
      <c r="U79" s="156">
        <v>1</v>
      </c>
      <c r="V79" s="156">
        <v>0.98</v>
      </c>
      <c r="W79" s="318">
        <f t="shared" si="1"/>
        <v>294.76979999999998</v>
      </c>
      <c r="X79" s="318">
        <f t="shared" si="2"/>
        <v>198.29937399999997</v>
      </c>
      <c r="Y79" s="151">
        <f t="shared" si="3"/>
        <v>1115.2043739999999</v>
      </c>
      <c r="Z79" s="159">
        <f t="shared" si="4"/>
        <v>25268.849173999999</v>
      </c>
      <c r="AA79" s="178">
        <f t="shared" si="5"/>
        <v>21926.690106850063</v>
      </c>
      <c r="AE79" s="143">
        <v>16</v>
      </c>
      <c r="AF79" s="147" t="s">
        <v>356</v>
      </c>
      <c r="AG79" s="147" t="s">
        <v>47</v>
      </c>
      <c r="AH79" s="161" t="s">
        <v>119</v>
      </c>
      <c r="AI79" s="148" t="s">
        <v>292</v>
      </c>
      <c r="AJ79" s="143" t="s">
        <v>489</v>
      </c>
      <c r="AK79" s="322">
        <v>0.88639999999999997</v>
      </c>
      <c r="AL79" s="147" t="s">
        <v>45</v>
      </c>
      <c r="AO79" s="147" t="s">
        <v>356</v>
      </c>
      <c r="AP79" s="174" t="s">
        <v>47</v>
      </c>
      <c r="AQ79" s="174" t="s">
        <v>45</v>
      </c>
      <c r="AR79" s="175" t="s">
        <v>292</v>
      </c>
      <c r="AS79" s="322">
        <v>0.89470000000000005</v>
      </c>
      <c r="AT79" s="143">
        <v>0.9224</v>
      </c>
      <c r="AU79" s="322">
        <v>0.89470000000000005</v>
      </c>
      <c r="AV79" s="321">
        <v>0.89559999999999995</v>
      </c>
      <c r="AW79" s="143">
        <v>0.87890000000000001</v>
      </c>
      <c r="AX79" s="397">
        <v>0.88639999999999997</v>
      </c>
      <c r="AY79" s="397"/>
    </row>
    <row r="80" spans="1:51" s="143" customFormat="1" ht="15" hidden="1" x14ac:dyDescent="0.25">
      <c r="A80" s="141">
        <v>22</v>
      </c>
      <c r="B80" s="158" t="s">
        <v>102</v>
      </c>
      <c r="C80" s="29"/>
      <c r="D80" s="28"/>
      <c r="E80" s="28"/>
      <c r="F80" s="28"/>
      <c r="G80" s="28"/>
      <c r="H80" s="24" t="s">
        <v>103</v>
      </c>
      <c r="I80" s="25">
        <v>146.83199999999999</v>
      </c>
      <c r="J80" s="27"/>
      <c r="K80" s="28"/>
      <c r="L80" s="141"/>
      <c r="M80" s="141"/>
      <c r="N80" s="161"/>
      <c r="O80" s="163"/>
      <c r="P80" s="163"/>
      <c r="S80" s="143">
        <v>22</v>
      </c>
      <c r="T80" s="143" t="s">
        <v>193</v>
      </c>
      <c r="U80" s="156">
        <v>1</v>
      </c>
      <c r="V80" s="156">
        <v>0.98</v>
      </c>
      <c r="W80" s="318">
        <f t="shared" si="1"/>
        <v>294.76979999999998</v>
      </c>
      <c r="X80" s="318">
        <f t="shared" si="2"/>
        <v>198.29937399999997</v>
      </c>
      <c r="Y80" s="151">
        <f t="shared" si="3"/>
        <v>1115.2043739999999</v>
      </c>
      <c r="Z80" s="159">
        <f t="shared" si="4"/>
        <v>26384.053548</v>
      </c>
      <c r="AA80" s="178">
        <f t="shared" si="5"/>
        <v>22894.39308952733</v>
      </c>
      <c r="AE80" s="143">
        <v>17</v>
      </c>
      <c r="AF80" s="147" t="s">
        <v>353</v>
      </c>
      <c r="AG80" s="147" t="s">
        <v>43</v>
      </c>
      <c r="AH80" s="161" t="s">
        <v>118</v>
      </c>
      <c r="AI80" s="148" t="s">
        <v>292</v>
      </c>
      <c r="AJ80" s="143" t="s">
        <v>489</v>
      </c>
      <c r="AK80" s="322">
        <v>0.95369999999999999</v>
      </c>
      <c r="AL80" s="147" t="s">
        <v>41</v>
      </c>
      <c r="AO80" s="147" t="s">
        <v>353</v>
      </c>
      <c r="AP80" s="174" t="s">
        <v>43</v>
      </c>
      <c r="AQ80" s="174" t="s">
        <v>41</v>
      </c>
      <c r="AR80" s="175" t="s">
        <v>292</v>
      </c>
      <c r="AS80" s="322">
        <v>1.0181</v>
      </c>
      <c r="AT80" s="143">
        <v>1.0156000000000001</v>
      </c>
      <c r="AU80" s="322">
        <v>1.0181</v>
      </c>
      <c r="AV80" s="321">
        <v>0.98829999999999996</v>
      </c>
      <c r="AW80" s="143">
        <v>1.0008000000000001</v>
      </c>
      <c r="AX80" s="397">
        <v>0.95369999999999999</v>
      </c>
      <c r="AY80" s="397"/>
    </row>
    <row r="81" spans="1:51" s="143" customFormat="1" ht="15" hidden="1" x14ac:dyDescent="0.25">
      <c r="A81" s="141">
        <v>23</v>
      </c>
      <c r="B81" s="155" t="s">
        <v>104</v>
      </c>
      <c r="C81" s="7"/>
      <c r="D81" s="6"/>
      <c r="E81" s="6"/>
      <c r="F81" s="6"/>
      <c r="G81" s="6"/>
      <c r="H81" s="8" t="s">
        <v>105</v>
      </c>
      <c r="I81" s="9">
        <v>85.545600000000007</v>
      </c>
      <c r="J81" s="5"/>
      <c r="K81" s="6"/>
      <c r="L81" s="141"/>
      <c r="M81" s="141"/>
      <c r="N81" s="161"/>
      <c r="O81" s="163"/>
      <c r="P81" s="163"/>
      <c r="S81" s="143">
        <v>23</v>
      </c>
      <c r="T81" s="143" t="s">
        <v>194</v>
      </c>
      <c r="U81" s="156">
        <v>1</v>
      </c>
      <c r="V81" s="156">
        <v>0.98</v>
      </c>
      <c r="W81" s="318">
        <f t="shared" si="1"/>
        <v>294.76979999999998</v>
      </c>
      <c r="X81" s="318">
        <f t="shared" si="2"/>
        <v>198.29937399999997</v>
      </c>
      <c r="Y81" s="151">
        <f t="shared" si="3"/>
        <v>1115.2043739999999</v>
      </c>
      <c r="Z81" s="159">
        <f t="shared" si="4"/>
        <v>27499.257922000001</v>
      </c>
      <c r="AA81" s="178">
        <f t="shared" si="5"/>
        <v>23862.096072204593</v>
      </c>
      <c r="AE81" s="143">
        <v>18</v>
      </c>
      <c r="AF81" s="147" t="s">
        <v>348</v>
      </c>
      <c r="AG81" s="147" t="s">
        <v>37</v>
      </c>
      <c r="AH81" s="161" t="s">
        <v>117</v>
      </c>
      <c r="AI81" s="148" t="s">
        <v>292</v>
      </c>
      <c r="AJ81" s="143" t="s">
        <v>489</v>
      </c>
      <c r="AK81" s="322">
        <v>0.9073</v>
      </c>
      <c r="AL81" s="147" t="s">
        <v>34</v>
      </c>
      <c r="AO81" s="147" t="s">
        <v>348</v>
      </c>
      <c r="AP81" s="174" t="s">
        <v>37</v>
      </c>
      <c r="AQ81" s="174" t="s">
        <v>34</v>
      </c>
      <c r="AR81" s="175" t="s">
        <v>292</v>
      </c>
      <c r="AS81" s="322">
        <v>0.89850000000000008</v>
      </c>
      <c r="AT81" s="143">
        <v>0.84660000000000002</v>
      </c>
      <c r="AU81" s="322">
        <v>0.89850000000000008</v>
      </c>
      <c r="AV81" s="321">
        <v>0.91879999999999995</v>
      </c>
      <c r="AW81" s="143">
        <v>0.9143</v>
      </c>
      <c r="AX81" s="397">
        <v>0.9073</v>
      </c>
      <c r="AY81" s="397"/>
    </row>
    <row r="82" spans="1:51" s="143" customFormat="1" ht="15" hidden="1" x14ac:dyDescent="0.25">
      <c r="A82" s="141">
        <v>24</v>
      </c>
      <c r="B82" s="158" t="s">
        <v>106</v>
      </c>
      <c r="C82" s="29"/>
      <c r="D82" s="28"/>
      <c r="E82" s="28"/>
      <c r="F82" s="28"/>
      <c r="G82" s="28"/>
      <c r="H82" s="24" t="s">
        <v>107</v>
      </c>
      <c r="I82" s="25">
        <v>136.61760000000001</v>
      </c>
      <c r="J82" s="27"/>
      <c r="K82" s="28"/>
      <c r="L82" s="141"/>
      <c r="M82" s="141"/>
      <c r="N82" s="161"/>
      <c r="O82" s="163"/>
      <c r="P82" s="163"/>
      <c r="S82" s="143">
        <v>24</v>
      </c>
      <c r="T82" s="143" t="s">
        <v>195</v>
      </c>
      <c r="U82" s="156">
        <v>1</v>
      </c>
      <c r="V82" s="156">
        <v>0.98</v>
      </c>
      <c r="W82" s="318">
        <f t="shared" si="1"/>
        <v>294.76979999999998</v>
      </c>
      <c r="X82" s="318">
        <f t="shared" si="2"/>
        <v>198.29937399999997</v>
      </c>
      <c r="Y82" s="151">
        <f t="shared" si="3"/>
        <v>1115.2043739999999</v>
      </c>
      <c r="Z82" s="159">
        <f t="shared" si="4"/>
        <v>28614.462296000002</v>
      </c>
      <c r="AA82" s="178">
        <f t="shared" si="5"/>
        <v>24829.79905488186</v>
      </c>
      <c r="AE82" s="143">
        <v>19</v>
      </c>
      <c r="AF82" s="147" t="s">
        <v>341</v>
      </c>
      <c r="AG82" s="147" t="s">
        <v>29</v>
      </c>
      <c r="AH82" s="161" t="s">
        <v>111</v>
      </c>
      <c r="AI82" s="148" t="s">
        <v>292</v>
      </c>
      <c r="AJ82" s="143" t="s">
        <v>489</v>
      </c>
      <c r="AK82" s="322">
        <v>1.2238</v>
      </c>
      <c r="AL82" s="147" t="s">
        <v>481</v>
      </c>
      <c r="AO82" s="147" t="s">
        <v>341</v>
      </c>
      <c r="AP82" s="174" t="s">
        <v>29</v>
      </c>
      <c r="AQ82" s="174" t="s">
        <v>488</v>
      </c>
      <c r="AR82" s="175" t="s">
        <v>292</v>
      </c>
      <c r="AS82" s="322">
        <v>1.2319</v>
      </c>
      <c r="AT82" s="143">
        <v>1.2745</v>
      </c>
      <c r="AU82" s="322">
        <v>1.2319</v>
      </c>
      <c r="AV82" s="321">
        <v>1.2231000000000001</v>
      </c>
      <c r="AW82" s="143">
        <v>1.2882</v>
      </c>
      <c r="AX82" s="397">
        <v>1.2238</v>
      </c>
      <c r="AY82" s="397"/>
    </row>
    <row r="83" spans="1:51" s="143" customFormat="1" ht="15.75" hidden="1" thickBot="1" x14ac:dyDescent="0.3">
      <c r="A83" s="141">
        <v>25</v>
      </c>
      <c r="B83" s="155" t="s">
        <v>108</v>
      </c>
      <c r="C83" s="7"/>
      <c r="D83" s="6"/>
      <c r="E83" s="6"/>
      <c r="F83" s="6"/>
      <c r="G83" s="6"/>
      <c r="H83" s="30" t="s">
        <v>109</v>
      </c>
      <c r="I83" s="10">
        <v>79.161600000000007</v>
      </c>
      <c r="J83" s="5"/>
      <c r="K83" s="6"/>
      <c r="L83" s="141"/>
      <c r="M83" s="141"/>
      <c r="N83" s="161"/>
      <c r="O83" s="163"/>
      <c r="P83" s="163"/>
      <c r="S83" s="143">
        <v>25</v>
      </c>
      <c r="T83" s="143" t="s">
        <v>196</v>
      </c>
      <c r="U83" s="156">
        <v>1</v>
      </c>
      <c r="V83" s="156">
        <v>0.98</v>
      </c>
      <c r="W83" s="318">
        <f t="shared" si="1"/>
        <v>294.76979999999998</v>
      </c>
      <c r="X83" s="318">
        <f t="shared" si="2"/>
        <v>198.29937399999997</v>
      </c>
      <c r="Y83" s="151">
        <f t="shared" si="3"/>
        <v>1115.2043739999999</v>
      </c>
      <c r="Z83" s="159">
        <f t="shared" si="4"/>
        <v>29729.666670000002</v>
      </c>
      <c r="AA83" s="178">
        <f t="shared" si="5"/>
        <v>25797.502037559123</v>
      </c>
      <c r="AE83" s="143">
        <v>20</v>
      </c>
      <c r="AF83" s="147" t="s">
        <v>349</v>
      </c>
      <c r="AG83" s="147" t="s">
        <v>38</v>
      </c>
      <c r="AH83" s="161" t="s">
        <v>117</v>
      </c>
      <c r="AI83" s="148" t="s">
        <v>292</v>
      </c>
      <c r="AJ83" s="143" t="s">
        <v>489</v>
      </c>
      <c r="AK83" s="322">
        <v>0.9073</v>
      </c>
      <c r="AL83" s="147" t="s">
        <v>34</v>
      </c>
      <c r="AO83" s="147" t="s">
        <v>349</v>
      </c>
      <c r="AP83" s="174" t="s">
        <v>38</v>
      </c>
      <c r="AQ83" s="174" t="s">
        <v>34</v>
      </c>
      <c r="AR83" s="175" t="s">
        <v>292</v>
      </c>
      <c r="AS83" s="322">
        <v>0.89850000000000008</v>
      </c>
      <c r="AT83" s="143">
        <v>0.84660000000000002</v>
      </c>
      <c r="AU83" s="322">
        <v>0.89850000000000008</v>
      </c>
      <c r="AV83" s="321">
        <v>0.91879999999999995</v>
      </c>
      <c r="AW83" s="143">
        <v>0.9143</v>
      </c>
      <c r="AX83" s="397">
        <v>0.9073</v>
      </c>
      <c r="AY83" s="397"/>
    </row>
    <row r="84" spans="1:51" s="143" customFormat="1" hidden="1" x14ac:dyDescent="0.2">
      <c r="A84" s="141"/>
      <c r="B84" s="141"/>
      <c r="C84" s="141"/>
      <c r="D84" s="141"/>
      <c r="E84" s="141"/>
      <c r="F84" s="141"/>
      <c r="G84" s="141"/>
      <c r="H84" s="141"/>
      <c r="I84" s="141"/>
      <c r="J84" s="141"/>
      <c r="K84" s="141"/>
      <c r="L84" s="141"/>
      <c r="M84" s="141"/>
      <c r="N84" s="161"/>
      <c r="O84" s="163"/>
      <c r="P84" s="163"/>
      <c r="S84" s="143">
        <v>26</v>
      </c>
      <c r="T84" s="143" t="s">
        <v>197</v>
      </c>
      <c r="U84" s="156">
        <v>1</v>
      </c>
      <c r="V84" s="156">
        <v>0.98</v>
      </c>
      <c r="W84" s="318">
        <f t="shared" si="1"/>
        <v>294.76979999999998</v>
      </c>
      <c r="X84" s="318">
        <f t="shared" si="2"/>
        <v>198.29937399999997</v>
      </c>
      <c r="Y84" s="151">
        <f t="shared" si="3"/>
        <v>1115.2043739999999</v>
      </c>
      <c r="Z84" s="159">
        <f t="shared" si="4"/>
        <v>30844.871044000003</v>
      </c>
      <c r="AA84" s="178">
        <f t="shared" si="5"/>
        <v>26765.205020236386</v>
      </c>
      <c r="AE84" s="143">
        <v>21</v>
      </c>
      <c r="AF84" s="147" t="s">
        <v>354</v>
      </c>
      <c r="AG84" s="147" t="s">
        <v>44</v>
      </c>
      <c r="AH84" s="161" t="s">
        <v>118</v>
      </c>
      <c r="AI84" s="148" t="s">
        <v>292</v>
      </c>
      <c r="AJ84" s="143" t="s">
        <v>489</v>
      </c>
      <c r="AK84" s="322">
        <v>0.95369999999999999</v>
      </c>
      <c r="AL84" s="147" t="s">
        <v>41</v>
      </c>
      <c r="AO84" s="147" t="s">
        <v>354</v>
      </c>
      <c r="AP84" s="174" t="s">
        <v>44</v>
      </c>
      <c r="AQ84" s="174" t="s">
        <v>41</v>
      </c>
      <c r="AR84" s="175" t="s">
        <v>292</v>
      </c>
      <c r="AS84" s="322">
        <v>1.0181</v>
      </c>
      <c r="AT84" s="143">
        <v>1.0156000000000001</v>
      </c>
      <c r="AU84" s="322">
        <v>1.0181</v>
      </c>
      <c r="AV84" s="321">
        <v>0.98829999999999996</v>
      </c>
      <c r="AW84" s="143">
        <v>1.0008000000000001</v>
      </c>
      <c r="AX84" s="397">
        <v>0.95369999999999999</v>
      </c>
      <c r="AY84" s="397"/>
    </row>
    <row r="85" spans="1:51" s="143" customFormat="1" hidden="1" x14ac:dyDescent="0.2">
      <c r="A85" s="141"/>
      <c r="B85" s="141"/>
      <c r="C85" s="141"/>
      <c r="D85" s="141"/>
      <c r="E85" s="141"/>
      <c r="F85" s="141"/>
      <c r="G85" s="141"/>
      <c r="H85" s="141"/>
      <c r="I85" s="141"/>
      <c r="J85" s="141"/>
      <c r="K85" s="141"/>
      <c r="L85" s="141"/>
      <c r="M85" s="141"/>
      <c r="N85" s="165"/>
      <c r="S85" s="143">
        <v>27</v>
      </c>
      <c r="T85" s="143" t="s">
        <v>198</v>
      </c>
      <c r="U85" s="156">
        <v>1</v>
      </c>
      <c r="V85" s="156">
        <v>0.98</v>
      </c>
      <c r="W85" s="318">
        <f t="shared" si="1"/>
        <v>294.76979999999998</v>
      </c>
      <c r="X85" s="318">
        <f t="shared" si="2"/>
        <v>198.29937399999997</v>
      </c>
      <c r="Y85" s="151">
        <f t="shared" si="3"/>
        <v>1115.2043739999999</v>
      </c>
      <c r="Z85" s="159">
        <f t="shared" si="4"/>
        <v>31960.075418000004</v>
      </c>
      <c r="AA85" s="178">
        <f t="shared" si="5"/>
        <v>27732.908002913653</v>
      </c>
      <c r="AE85" s="143">
        <v>22</v>
      </c>
      <c r="AF85" s="147" t="s">
        <v>330</v>
      </c>
      <c r="AG85" s="147" t="s">
        <v>12</v>
      </c>
      <c r="AH85" s="161" t="s">
        <v>407</v>
      </c>
      <c r="AI85" s="148" t="s">
        <v>292</v>
      </c>
      <c r="AJ85" s="143" t="s">
        <v>489</v>
      </c>
      <c r="AK85" s="322">
        <v>1.3138000000000001</v>
      </c>
      <c r="AL85" s="147" t="s">
        <v>25</v>
      </c>
      <c r="AO85" s="147" t="s">
        <v>330</v>
      </c>
      <c r="AP85" s="174" t="s">
        <v>12</v>
      </c>
      <c r="AQ85" s="174" t="s">
        <v>25</v>
      </c>
      <c r="AR85" s="175" t="s">
        <v>292</v>
      </c>
      <c r="AS85" s="322">
        <v>1.3388</v>
      </c>
      <c r="AT85" s="143">
        <v>1.2553000000000001</v>
      </c>
      <c r="AU85" s="322">
        <v>1.3388</v>
      </c>
      <c r="AV85" s="321">
        <v>1.331</v>
      </c>
      <c r="AW85" s="143">
        <v>1.3729</v>
      </c>
      <c r="AX85" s="397">
        <v>1.3138000000000001</v>
      </c>
      <c r="AY85" s="397"/>
    </row>
    <row r="86" spans="1:51" s="143" customFormat="1" hidden="1" x14ac:dyDescent="0.2">
      <c r="A86" s="141"/>
      <c r="B86" s="141"/>
      <c r="C86" s="141"/>
      <c r="D86" s="141"/>
      <c r="E86" s="141"/>
      <c r="F86" s="141"/>
      <c r="G86" s="141"/>
      <c r="H86" s="141"/>
      <c r="I86" s="141"/>
      <c r="J86" s="141"/>
      <c r="K86" s="141"/>
      <c r="L86" s="141"/>
      <c r="M86" s="141"/>
      <c r="N86" s="141"/>
      <c r="O86" s="141"/>
      <c r="S86" s="143">
        <v>28</v>
      </c>
      <c r="T86" s="143" t="s">
        <v>199</v>
      </c>
      <c r="U86" s="156">
        <v>1</v>
      </c>
      <c r="V86" s="156">
        <v>0.96</v>
      </c>
      <c r="W86" s="318">
        <f t="shared" si="1"/>
        <v>294.76979999999998</v>
      </c>
      <c r="X86" s="318">
        <f t="shared" si="2"/>
        <v>194.25244799999999</v>
      </c>
      <c r="Y86" s="151">
        <f t="shared" si="3"/>
        <v>1111.1574479999999</v>
      </c>
      <c r="Z86" s="159">
        <f t="shared" si="4"/>
        <v>33071.232866000006</v>
      </c>
      <c r="AA86" s="178">
        <f t="shared" si="5"/>
        <v>28697.099322211383</v>
      </c>
      <c r="AE86" s="143">
        <v>23</v>
      </c>
      <c r="AF86" s="147" t="s">
        <v>342</v>
      </c>
      <c r="AG86" s="147" t="s">
        <v>30</v>
      </c>
      <c r="AH86" s="161" t="s">
        <v>407</v>
      </c>
      <c r="AI86" s="148" t="s">
        <v>292</v>
      </c>
      <c r="AJ86" s="143" t="s">
        <v>489</v>
      </c>
      <c r="AK86" s="322">
        <v>1.3138000000000001</v>
      </c>
      <c r="AL86" s="147" t="s">
        <v>25</v>
      </c>
      <c r="AO86" s="147" t="s">
        <v>342</v>
      </c>
      <c r="AP86" s="174" t="s">
        <v>30</v>
      </c>
      <c r="AQ86" s="174" t="s">
        <v>25</v>
      </c>
      <c r="AR86" s="175" t="s">
        <v>292</v>
      </c>
      <c r="AS86" s="322">
        <v>1.3388</v>
      </c>
      <c r="AT86" s="143">
        <v>1.2745</v>
      </c>
      <c r="AU86" s="322">
        <v>1.3388</v>
      </c>
      <c r="AV86" s="321">
        <v>1.331</v>
      </c>
      <c r="AW86" s="143">
        <v>1.3729</v>
      </c>
      <c r="AX86" s="397">
        <v>1.3138000000000001</v>
      </c>
      <c r="AY86" s="397"/>
    </row>
    <row r="87" spans="1:51" s="143" customFormat="1" hidden="1" x14ac:dyDescent="0.2">
      <c r="A87" s="141"/>
      <c r="B87" s="141"/>
      <c r="C87" s="141"/>
      <c r="D87" s="141"/>
      <c r="E87" s="141"/>
      <c r="F87" s="141"/>
      <c r="G87" s="141"/>
      <c r="H87" s="141"/>
      <c r="I87" s="141"/>
      <c r="J87" s="141"/>
      <c r="K87" s="141"/>
      <c r="L87" s="141"/>
      <c r="M87" s="141"/>
      <c r="N87" s="141"/>
      <c r="O87" s="141"/>
      <c r="S87" s="143">
        <v>29</v>
      </c>
      <c r="T87" s="143" t="s">
        <v>200</v>
      </c>
      <c r="U87" s="156">
        <v>1</v>
      </c>
      <c r="V87" s="156">
        <v>0.96</v>
      </c>
      <c r="W87" s="318">
        <f t="shared" si="1"/>
        <v>294.76979999999998</v>
      </c>
      <c r="X87" s="318">
        <f t="shared" si="2"/>
        <v>194.25244799999999</v>
      </c>
      <c r="Y87" s="151">
        <f t="shared" si="3"/>
        <v>1111.1574479999999</v>
      </c>
      <c r="Z87" s="159">
        <f t="shared" si="4"/>
        <v>34182.390314000004</v>
      </c>
      <c r="AA87" s="178">
        <f t="shared" si="5"/>
        <v>29661.290641509106</v>
      </c>
      <c r="AE87" s="143">
        <v>24</v>
      </c>
      <c r="AF87" s="147" t="s">
        <v>321</v>
      </c>
      <c r="AG87" s="147" t="s">
        <v>2</v>
      </c>
      <c r="AH87" s="161" t="s">
        <v>122</v>
      </c>
      <c r="AI87" s="148" t="s">
        <v>292</v>
      </c>
      <c r="AJ87" s="143" t="s">
        <v>489</v>
      </c>
      <c r="AK87" s="322">
        <v>0.81630000000000003</v>
      </c>
      <c r="AL87" s="147" t="s">
        <v>0</v>
      </c>
      <c r="AO87" s="147" t="s">
        <v>321</v>
      </c>
      <c r="AP87" s="174" t="s">
        <v>2</v>
      </c>
      <c r="AQ87" s="174" t="s">
        <v>0</v>
      </c>
      <c r="AR87" s="175" t="s">
        <v>292</v>
      </c>
      <c r="AS87" s="322">
        <v>0.82480000000000009</v>
      </c>
      <c r="AT87" s="143">
        <v>0.82390000000000008</v>
      </c>
      <c r="AU87" s="322">
        <v>0.82480000000000009</v>
      </c>
      <c r="AV87" s="321">
        <v>0.80369999999999997</v>
      </c>
      <c r="AW87" s="143">
        <v>0.80710000000000004</v>
      </c>
      <c r="AX87" s="397">
        <v>0.81630000000000003</v>
      </c>
      <c r="AY87" s="397"/>
    </row>
    <row r="88" spans="1:51" s="143" customFormat="1" ht="15" hidden="1" x14ac:dyDescent="0.25">
      <c r="A88" s="141"/>
      <c r="B88" s="141"/>
      <c r="C88" s="141"/>
      <c r="D88" s="141"/>
      <c r="E88" s="141"/>
      <c r="F88" s="141"/>
      <c r="G88" s="141"/>
      <c r="H88" s="141"/>
      <c r="I88" s="141"/>
      <c r="J88" s="141"/>
      <c r="K88" s="141"/>
      <c r="L88" s="141"/>
      <c r="M88" s="141"/>
      <c r="N88" s="202"/>
      <c r="O88" s="203"/>
      <c r="P88" s="208"/>
      <c r="S88" s="143">
        <v>30</v>
      </c>
      <c r="T88" s="143" t="s">
        <v>201</v>
      </c>
      <c r="U88" s="156">
        <v>1</v>
      </c>
      <c r="V88" s="156">
        <v>0.96</v>
      </c>
      <c r="W88" s="318">
        <f t="shared" si="1"/>
        <v>294.76979999999998</v>
      </c>
      <c r="X88" s="318">
        <f t="shared" si="2"/>
        <v>194.25244799999999</v>
      </c>
      <c r="Y88" s="151">
        <f t="shared" si="3"/>
        <v>1111.1574479999999</v>
      </c>
      <c r="Z88" s="159">
        <f t="shared" si="4"/>
        <v>35293.547762000002</v>
      </c>
      <c r="AA88" s="178">
        <f t="shared" si="5"/>
        <v>30625.481960806836</v>
      </c>
      <c r="AE88" s="143">
        <v>25</v>
      </c>
      <c r="AF88" s="147" t="s">
        <v>343</v>
      </c>
      <c r="AG88" s="147" t="s">
        <v>31</v>
      </c>
      <c r="AH88" s="161" t="s">
        <v>407</v>
      </c>
      <c r="AI88" s="148" t="s">
        <v>292</v>
      </c>
      <c r="AJ88" s="143" t="s">
        <v>489</v>
      </c>
      <c r="AK88" s="322">
        <v>1.3138000000000001</v>
      </c>
      <c r="AL88" s="147" t="s">
        <v>25</v>
      </c>
      <c r="AO88" s="147" t="s">
        <v>343</v>
      </c>
      <c r="AP88" s="174" t="s">
        <v>31</v>
      </c>
      <c r="AQ88" s="174" t="s">
        <v>25</v>
      </c>
      <c r="AR88" s="175" t="s">
        <v>292</v>
      </c>
      <c r="AS88" s="322">
        <v>1.3388</v>
      </c>
      <c r="AT88" s="143">
        <v>1.2745</v>
      </c>
      <c r="AU88" s="322">
        <v>1.3388</v>
      </c>
      <c r="AV88" s="321">
        <v>1.331</v>
      </c>
      <c r="AW88" s="143">
        <v>1.3729</v>
      </c>
      <c r="AX88" s="397">
        <v>1.3138000000000001</v>
      </c>
      <c r="AY88" s="397"/>
    </row>
    <row r="89" spans="1:51" s="143" customFormat="1" ht="15" hidden="1" x14ac:dyDescent="0.25">
      <c r="A89" s="141"/>
      <c r="B89" s="141"/>
      <c r="C89" s="141"/>
      <c r="D89" s="141"/>
      <c r="E89" s="141"/>
      <c r="F89" s="141"/>
      <c r="G89" s="141"/>
      <c r="H89" s="141"/>
      <c r="I89" s="141"/>
      <c r="J89" s="141"/>
      <c r="K89" s="141"/>
      <c r="L89" s="141"/>
      <c r="M89" s="141"/>
      <c r="N89" s="203"/>
      <c r="O89" s="204"/>
      <c r="P89" s="208"/>
      <c r="S89" s="143">
        <v>31</v>
      </c>
      <c r="T89" s="143" t="s">
        <v>202</v>
      </c>
      <c r="U89" s="156">
        <v>1</v>
      </c>
      <c r="V89" s="156">
        <v>0.96</v>
      </c>
      <c r="W89" s="318">
        <f t="shared" si="1"/>
        <v>294.76979999999998</v>
      </c>
      <c r="X89" s="318">
        <f t="shared" si="2"/>
        <v>194.25244799999999</v>
      </c>
      <c r="Y89" s="151">
        <f t="shared" si="3"/>
        <v>1111.1574479999999</v>
      </c>
      <c r="Z89" s="159">
        <f t="shared" si="4"/>
        <v>36404.70521</v>
      </c>
      <c r="AA89" s="178">
        <f t="shared" si="5"/>
        <v>31589.673280104562</v>
      </c>
      <c r="AE89" s="143">
        <v>26</v>
      </c>
      <c r="AF89" s="147" t="s">
        <v>344</v>
      </c>
      <c r="AG89" s="147" t="s">
        <v>32</v>
      </c>
      <c r="AH89" s="161" t="s">
        <v>407</v>
      </c>
      <c r="AI89" s="148" t="s">
        <v>292</v>
      </c>
      <c r="AJ89" s="143" t="s">
        <v>489</v>
      </c>
      <c r="AK89" s="322">
        <v>1.3138000000000001</v>
      </c>
      <c r="AL89" s="147" t="s">
        <v>25</v>
      </c>
      <c r="AO89" s="147" t="s">
        <v>344</v>
      </c>
      <c r="AP89" s="174" t="s">
        <v>32</v>
      </c>
      <c r="AQ89" s="174" t="s">
        <v>25</v>
      </c>
      <c r="AR89" s="175" t="s">
        <v>292</v>
      </c>
      <c r="AS89" s="322">
        <v>1.3388</v>
      </c>
      <c r="AT89" s="143">
        <v>1.2745</v>
      </c>
      <c r="AU89" s="322">
        <v>1.3388</v>
      </c>
      <c r="AV89" s="321">
        <v>1.331</v>
      </c>
      <c r="AW89" s="143">
        <v>1.3729</v>
      </c>
      <c r="AX89" s="397">
        <v>1.3138000000000001</v>
      </c>
      <c r="AY89" s="397"/>
    </row>
    <row r="90" spans="1:51" s="143" customFormat="1" hidden="1" x14ac:dyDescent="0.2">
      <c r="A90" s="141"/>
      <c r="B90" s="141"/>
      <c r="C90" s="141" t="s">
        <v>279</v>
      </c>
      <c r="D90" s="141" t="s">
        <v>280</v>
      </c>
      <c r="E90" s="141" t="s">
        <v>281</v>
      </c>
      <c r="F90" s="141" t="s">
        <v>282</v>
      </c>
      <c r="G90" s="141" t="s">
        <v>283</v>
      </c>
      <c r="H90" s="141" t="s">
        <v>284</v>
      </c>
      <c r="I90" s="141" t="s">
        <v>285</v>
      </c>
      <c r="J90" s="141"/>
      <c r="K90" s="141"/>
      <c r="L90" s="141"/>
      <c r="M90" s="141"/>
      <c r="N90" s="141"/>
      <c r="O90" s="141"/>
      <c r="S90" s="143">
        <v>32</v>
      </c>
      <c r="T90" s="143" t="s">
        <v>203</v>
      </c>
      <c r="U90" s="156">
        <v>1</v>
      </c>
      <c r="V90" s="156">
        <v>0.96</v>
      </c>
      <c r="W90" s="318">
        <f t="shared" si="1"/>
        <v>294.76979999999998</v>
      </c>
      <c r="X90" s="318">
        <f t="shared" si="2"/>
        <v>194.25244799999999</v>
      </c>
      <c r="Y90" s="151">
        <f t="shared" si="3"/>
        <v>1111.1574479999999</v>
      </c>
      <c r="Z90" s="159">
        <f t="shared" si="4"/>
        <v>37515.862657999998</v>
      </c>
      <c r="AA90" s="178">
        <f t="shared" si="5"/>
        <v>32553.864599402288</v>
      </c>
      <c r="AE90" s="143">
        <v>27</v>
      </c>
      <c r="AF90" s="147" t="s">
        <v>322</v>
      </c>
      <c r="AG90" s="147" t="s">
        <v>3</v>
      </c>
      <c r="AH90" s="161" t="s">
        <v>122</v>
      </c>
      <c r="AI90" s="148" t="s">
        <v>292</v>
      </c>
      <c r="AJ90" s="143" t="s">
        <v>489</v>
      </c>
      <c r="AK90" s="322">
        <v>0.81630000000000003</v>
      </c>
      <c r="AL90" s="147" t="s">
        <v>0</v>
      </c>
      <c r="AO90" s="147" t="s">
        <v>322</v>
      </c>
      <c r="AP90" s="174" t="s">
        <v>3</v>
      </c>
      <c r="AQ90" s="174" t="s">
        <v>0</v>
      </c>
      <c r="AR90" s="175" t="s">
        <v>292</v>
      </c>
      <c r="AS90" s="322">
        <v>0.82480000000000009</v>
      </c>
      <c r="AT90" s="143">
        <v>0.82390000000000008</v>
      </c>
      <c r="AU90" s="322">
        <v>0.82480000000000009</v>
      </c>
      <c r="AV90" s="321">
        <v>0.80369999999999997</v>
      </c>
      <c r="AW90" s="143">
        <v>0.80710000000000004</v>
      </c>
      <c r="AX90" s="397">
        <v>0.81630000000000003</v>
      </c>
      <c r="AY90" s="397"/>
    </row>
    <row r="91" spans="1:51" s="143" customFormat="1" ht="13.9" hidden="1" customHeight="1" x14ac:dyDescent="0.2">
      <c r="A91" s="141"/>
      <c r="B91" s="141" t="s">
        <v>165</v>
      </c>
      <c r="C91" s="141">
        <v>92.95</v>
      </c>
      <c r="D91" s="141">
        <v>65.61</v>
      </c>
      <c r="E91" s="141">
        <f>C91-D91</f>
        <v>27.340000000000003</v>
      </c>
      <c r="F91" s="166">
        <f>AVERAGE(C91,D91)</f>
        <v>79.28</v>
      </c>
      <c r="G91" s="167">
        <f>F91/F$97</f>
        <v>0.11123426823621846</v>
      </c>
      <c r="H91" s="167">
        <f>C91/C$97</f>
        <v>8.7813772449432684E-2</v>
      </c>
      <c r="I91" s="167">
        <f>D91/D$97</f>
        <v>0.17878845682208352</v>
      </c>
      <c r="J91" s="141"/>
      <c r="K91" s="141"/>
      <c r="L91" s="141"/>
      <c r="M91" s="141"/>
      <c r="N91" s="206"/>
      <c r="O91" s="3"/>
      <c r="P91" s="315"/>
      <c r="S91" s="143">
        <v>33</v>
      </c>
      <c r="T91" s="143" t="s">
        <v>204</v>
      </c>
      <c r="U91" s="156">
        <v>1</v>
      </c>
      <c r="V91" s="156">
        <v>0.96</v>
      </c>
      <c r="W91" s="318">
        <f t="shared" ref="W91:W122" si="6">W$55*U91</f>
        <v>294.76979999999998</v>
      </c>
      <c r="X91" s="318">
        <f t="shared" ref="X91:X122" si="7">X$55*V91</f>
        <v>194.25244799999999</v>
      </c>
      <c r="Y91" s="151">
        <f t="shared" ref="Y91:Y122" si="8">W91+X91+$F$8+$F$10+$E$14</f>
        <v>1111.1574479999999</v>
      </c>
      <c r="Z91" s="159">
        <f t="shared" si="4"/>
        <v>38627.020105999996</v>
      </c>
      <c r="AA91" s="178">
        <f t="shared" si="5"/>
        <v>33518.055918700018</v>
      </c>
      <c r="AE91" s="143">
        <v>28</v>
      </c>
      <c r="AF91" s="147" t="s">
        <v>323</v>
      </c>
      <c r="AG91" s="147" t="s">
        <v>4</v>
      </c>
      <c r="AH91" s="161" t="s">
        <v>122</v>
      </c>
      <c r="AI91" s="148" t="s">
        <v>292</v>
      </c>
      <c r="AJ91" s="143" t="s">
        <v>489</v>
      </c>
      <c r="AK91" s="322">
        <v>0.81630000000000003</v>
      </c>
      <c r="AL91" s="147" t="s">
        <v>0</v>
      </c>
      <c r="AO91" s="147" t="s">
        <v>323</v>
      </c>
      <c r="AP91" s="174" t="s">
        <v>4</v>
      </c>
      <c r="AQ91" s="174" t="s">
        <v>0</v>
      </c>
      <c r="AR91" s="175" t="s">
        <v>292</v>
      </c>
      <c r="AS91" s="322">
        <v>0.82480000000000009</v>
      </c>
      <c r="AT91" s="143">
        <v>0.82390000000000008</v>
      </c>
      <c r="AU91" s="322">
        <v>0.82480000000000009</v>
      </c>
      <c r="AV91" s="321">
        <v>0.80369999999999997</v>
      </c>
      <c r="AW91" s="143">
        <v>0.80710000000000004</v>
      </c>
      <c r="AX91" s="397">
        <v>0.81630000000000003</v>
      </c>
      <c r="AY91" s="397"/>
    </row>
    <row r="92" spans="1:51" s="143" customFormat="1" hidden="1" x14ac:dyDescent="0.2">
      <c r="A92" s="141"/>
      <c r="B92" s="141" t="s">
        <v>166</v>
      </c>
      <c r="C92" s="141">
        <v>84.26</v>
      </c>
      <c r="D92" s="141">
        <v>61.64</v>
      </c>
      <c r="E92" s="141">
        <f t="shared" ref="E92:E96" si="9">C92-D92</f>
        <v>22.620000000000005</v>
      </c>
      <c r="F92" s="166">
        <f t="shared" ref="F92:F96" si="10">AVERAGE(C92,D92)</f>
        <v>72.95</v>
      </c>
      <c r="G92" s="167">
        <f t="shared" ref="G92:G96" si="11">F92/F$97</f>
        <v>0.10235292466993109</v>
      </c>
      <c r="H92" s="167">
        <f t="shared" ref="H92:I96" si="12">C92/C$97</f>
        <v>7.9603964137592229E-2</v>
      </c>
      <c r="I92" s="167">
        <f t="shared" si="12"/>
        <v>0.16797013379840312</v>
      </c>
      <c r="J92" s="141"/>
      <c r="K92" s="141"/>
      <c r="L92" s="141"/>
      <c r="M92" s="141"/>
      <c r="N92" s="206"/>
      <c r="O92" s="3"/>
      <c r="P92" s="315"/>
      <c r="S92" s="143">
        <v>34</v>
      </c>
      <c r="T92" s="143" t="s">
        <v>205</v>
      </c>
      <c r="U92" s="156">
        <v>1</v>
      </c>
      <c r="V92" s="156">
        <v>0.96</v>
      </c>
      <c r="W92" s="318">
        <f t="shared" si="6"/>
        <v>294.76979999999998</v>
      </c>
      <c r="X92" s="318">
        <f t="shared" si="7"/>
        <v>194.25244799999999</v>
      </c>
      <c r="Y92" s="151">
        <f t="shared" si="8"/>
        <v>1111.1574479999999</v>
      </c>
      <c r="Z92" s="159">
        <f t="shared" ref="Z92:Z123" si="13">Z91+Y92</f>
        <v>39738.177553999994</v>
      </c>
      <c r="AA92" s="178">
        <f t="shared" si="5"/>
        <v>34482.247237997741</v>
      </c>
      <c r="AE92" s="143">
        <v>29</v>
      </c>
      <c r="AF92" s="147" t="s">
        <v>324</v>
      </c>
      <c r="AG92" s="147" t="s">
        <v>5</v>
      </c>
      <c r="AH92" s="161" t="s">
        <v>122</v>
      </c>
      <c r="AI92" s="148" t="s">
        <v>292</v>
      </c>
      <c r="AJ92" s="143" t="s">
        <v>489</v>
      </c>
      <c r="AK92" s="322">
        <v>0.81630000000000003</v>
      </c>
      <c r="AL92" s="147" t="s">
        <v>0</v>
      </c>
      <c r="AO92" s="147" t="s">
        <v>324</v>
      </c>
      <c r="AP92" s="174" t="s">
        <v>5</v>
      </c>
      <c r="AQ92" s="174" t="s">
        <v>0</v>
      </c>
      <c r="AR92" s="175" t="s">
        <v>292</v>
      </c>
      <c r="AS92" s="322">
        <v>0.82480000000000009</v>
      </c>
      <c r="AT92" s="143">
        <v>0.82390000000000008</v>
      </c>
      <c r="AU92" s="322">
        <v>0.82480000000000009</v>
      </c>
      <c r="AV92" s="321">
        <v>0.80369999999999997</v>
      </c>
      <c r="AW92" s="143">
        <v>0.80710000000000004</v>
      </c>
      <c r="AX92" s="397">
        <v>0.81630000000000003</v>
      </c>
      <c r="AY92" s="397"/>
    </row>
    <row r="93" spans="1:51" s="143" customFormat="1" hidden="1" x14ac:dyDescent="0.2">
      <c r="A93" s="141"/>
      <c r="B93" s="141" t="s">
        <v>277</v>
      </c>
      <c r="C93" s="141">
        <v>95.48</v>
      </c>
      <c r="D93" s="141">
        <v>15.42</v>
      </c>
      <c r="E93" s="141">
        <f t="shared" si="9"/>
        <v>80.06</v>
      </c>
      <c r="F93" s="166">
        <f t="shared" si="10"/>
        <v>55.45</v>
      </c>
      <c r="G93" s="167">
        <f t="shared" si="11"/>
        <v>7.7799447195992869E-2</v>
      </c>
      <c r="H93" s="167">
        <f t="shared" si="12"/>
        <v>9.0203969806044462E-2</v>
      </c>
      <c r="I93" s="167">
        <f t="shared" si="12"/>
        <v>4.2019783633539524E-2</v>
      </c>
      <c r="J93" s="141"/>
      <c r="K93" s="141"/>
      <c r="L93" s="141"/>
      <c r="M93" s="141"/>
      <c r="N93" s="206"/>
      <c r="O93" s="3"/>
      <c r="P93" s="315"/>
      <c r="S93" s="143">
        <v>35</v>
      </c>
      <c r="T93" s="143" t="s">
        <v>206</v>
      </c>
      <c r="U93" s="156">
        <v>1</v>
      </c>
      <c r="V93" s="156">
        <v>0.94</v>
      </c>
      <c r="W93" s="318">
        <f t="shared" si="6"/>
        <v>294.76979999999998</v>
      </c>
      <c r="X93" s="318">
        <f t="shared" si="7"/>
        <v>190.20552199999997</v>
      </c>
      <c r="Y93" s="151">
        <f t="shared" si="8"/>
        <v>1107.1105219999999</v>
      </c>
      <c r="Z93" s="159">
        <f t="shared" si="13"/>
        <v>40845.288075999997</v>
      </c>
      <c r="AA93" s="178">
        <f t="shared" si="5"/>
        <v>35442.926893915937</v>
      </c>
      <c r="AE93" s="143">
        <v>30</v>
      </c>
      <c r="AF93" s="147" t="s">
        <v>337</v>
      </c>
      <c r="AG93" s="147" t="s">
        <v>24</v>
      </c>
      <c r="AH93" s="161" t="s">
        <v>116</v>
      </c>
      <c r="AI93" s="148" t="s">
        <v>292</v>
      </c>
      <c r="AJ93" s="143" t="s">
        <v>489</v>
      </c>
      <c r="AK93" s="322">
        <v>1.2670999999999999</v>
      </c>
      <c r="AL93" s="147" t="s">
        <v>22</v>
      </c>
      <c r="AO93" s="147" t="s">
        <v>337</v>
      </c>
      <c r="AP93" s="174" t="s">
        <v>24</v>
      </c>
      <c r="AQ93" s="174" t="s">
        <v>22</v>
      </c>
      <c r="AR93" s="175" t="s">
        <v>292</v>
      </c>
      <c r="AS93" s="322">
        <v>1.2844</v>
      </c>
      <c r="AT93" s="143">
        <v>1.2874000000000001</v>
      </c>
      <c r="AU93" s="322">
        <v>1.2844</v>
      </c>
      <c r="AV93" s="321">
        <v>1.3057000000000001</v>
      </c>
      <c r="AW93" s="143">
        <v>1.3338000000000001</v>
      </c>
      <c r="AX93" s="397">
        <v>1.2670999999999999</v>
      </c>
      <c r="AY93" s="397"/>
    </row>
    <row r="94" spans="1:51" s="143" customFormat="1" ht="13.15" hidden="1" customHeight="1" x14ac:dyDescent="0.2">
      <c r="A94" s="141"/>
      <c r="B94" s="141" t="s">
        <v>167</v>
      </c>
      <c r="C94" s="141">
        <v>430.04</v>
      </c>
      <c r="D94" s="141">
        <v>69.91</v>
      </c>
      <c r="E94" s="141">
        <f t="shared" si="9"/>
        <v>360.13</v>
      </c>
      <c r="F94" s="166">
        <f t="shared" si="10"/>
        <v>249.97500000000002</v>
      </c>
      <c r="G94" s="167">
        <f t="shared" si="11"/>
        <v>0.35072888751701203</v>
      </c>
      <c r="H94" s="167">
        <f t="shared" si="12"/>
        <v>0.40627686610171093</v>
      </c>
      <c r="I94" s="167">
        <f t="shared" si="12"/>
        <v>0.19050603591574242</v>
      </c>
      <c r="J94" s="141"/>
      <c r="K94" s="141"/>
      <c r="L94" s="141"/>
      <c r="M94" s="141"/>
      <c r="N94" s="207"/>
      <c r="O94" s="208"/>
      <c r="P94" s="316"/>
      <c r="S94" s="143">
        <v>36</v>
      </c>
      <c r="T94" s="143" t="s">
        <v>207</v>
      </c>
      <c r="U94" s="156">
        <v>1</v>
      </c>
      <c r="V94" s="156">
        <v>0.94</v>
      </c>
      <c r="W94" s="318">
        <f t="shared" si="6"/>
        <v>294.76979999999998</v>
      </c>
      <c r="X94" s="318">
        <f t="shared" si="7"/>
        <v>190.20552199999997</v>
      </c>
      <c r="Y94" s="151">
        <f t="shared" si="8"/>
        <v>1107.1105219999999</v>
      </c>
      <c r="Z94" s="159">
        <f t="shared" si="13"/>
        <v>41952.398598</v>
      </c>
      <c r="AA94" s="178">
        <f t="shared" si="5"/>
        <v>36403.606549834127</v>
      </c>
      <c r="AE94" s="143">
        <v>31</v>
      </c>
      <c r="AF94" s="147" t="s">
        <v>326</v>
      </c>
      <c r="AG94" s="147" t="s">
        <v>8</v>
      </c>
      <c r="AH94" s="161" t="s">
        <v>123</v>
      </c>
      <c r="AI94" s="148" t="s">
        <v>292</v>
      </c>
      <c r="AJ94" s="143" t="s">
        <v>489</v>
      </c>
      <c r="AK94" s="322">
        <v>0.80430000000000001</v>
      </c>
      <c r="AL94" s="147" t="s">
        <v>6</v>
      </c>
      <c r="AO94" s="147" t="s">
        <v>326</v>
      </c>
      <c r="AP94" s="174" t="s">
        <v>8</v>
      </c>
      <c r="AQ94" s="174" t="s">
        <v>6</v>
      </c>
      <c r="AR94" s="175" t="s">
        <v>292</v>
      </c>
      <c r="AS94" s="322">
        <v>0.82610000000000006</v>
      </c>
      <c r="AT94" s="143">
        <v>0.84090000000000009</v>
      </c>
      <c r="AU94" s="322">
        <v>0.82610000000000006</v>
      </c>
      <c r="AV94" s="321">
        <v>0.82169999999999999</v>
      </c>
      <c r="AW94" s="143">
        <v>0.84279999999999999</v>
      </c>
      <c r="AX94" s="397">
        <v>0.80430000000000001</v>
      </c>
      <c r="AY94" s="397"/>
    </row>
    <row r="95" spans="1:51" s="143" customFormat="1" hidden="1" x14ac:dyDescent="0.2">
      <c r="A95" s="141"/>
      <c r="B95" s="141" t="s">
        <v>161</v>
      </c>
      <c r="C95" s="141">
        <v>258.91000000000003</v>
      </c>
      <c r="D95" s="141">
        <v>57.54</v>
      </c>
      <c r="E95" s="141">
        <f t="shared" si="9"/>
        <v>201.37000000000003</v>
      </c>
      <c r="F95" s="166">
        <f t="shared" si="10"/>
        <v>158.22500000000002</v>
      </c>
      <c r="G95" s="167">
        <f t="shared" si="11"/>
        <v>0.22199851276079299</v>
      </c>
      <c r="H95" s="167">
        <f t="shared" si="12"/>
        <v>0.24460316110685978</v>
      </c>
      <c r="I95" s="167">
        <f t="shared" si="12"/>
        <v>0.15679755838351908</v>
      </c>
      <c r="J95" s="141"/>
      <c r="K95" s="141"/>
      <c r="L95" s="141"/>
      <c r="M95" s="141"/>
      <c r="N95" s="206"/>
      <c r="O95" s="3"/>
      <c r="P95" s="315"/>
      <c r="S95" s="143">
        <v>37</v>
      </c>
      <c r="T95" s="143" t="s">
        <v>208</v>
      </c>
      <c r="U95" s="156">
        <v>1</v>
      </c>
      <c r="V95" s="156">
        <v>0.94</v>
      </c>
      <c r="W95" s="318">
        <f t="shared" si="6"/>
        <v>294.76979999999998</v>
      </c>
      <c r="X95" s="318">
        <f t="shared" si="7"/>
        <v>190.20552199999997</v>
      </c>
      <c r="Y95" s="151">
        <f t="shared" si="8"/>
        <v>1107.1105219999999</v>
      </c>
      <c r="Z95" s="159">
        <f t="shared" si="13"/>
        <v>43059.509120000002</v>
      </c>
      <c r="AA95" s="178">
        <f t="shared" si="5"/>
        <v>37364.286205752323</v>
      </c>
      <c r="AE95" s="143">
        <v>32</v>
      </c>
      <c r="AF95" s="147" t="s">
        <v>334</v>
      </c>
      <c r="AG95" s="147" t="s">
        <v>19</v>
      </c>
      <c r="AH95" s="161" t="s">
        <v>114</v>
      </c>
      <c r="AI95" s="148" t="s">
        <v>292</v>
      </c>
      <c r="AJ95" s="143" t="s">
        <v>489</v>
      </c>
      <c r="AK95" s="322">
        <v>0.99550000000000005</v>
      </c>
      <c r="AL95" s="147" t="s">
        <v>18</v>
      </c>
      <c r="AO95" s="147" t="s">
        <v>334</v>
      </c>
      <c r="AP95" s="174" t="s">
        <v>19</v>
      </c>
      <c r="AQ95" s="174" t="s">
        <v>18</v>
      </c>
      <c r="AR95" s="175" t="s">
        <v>292</v>
      </c>
      <c r="AS95" s="322">
        <v>1.0862000000000001</v>
      </c>
      <c r="AT95" s="143">
        <v>0.91650000000000009</v>
      </c>
      <c r="AU95" s="322">
        <v>1.0862000000000001</v>
      </c>
      <c r="AV95" s="321">
        <v>1.103</v>
      </c>
      <c r="AW95" s="334">
        <v>1.0478499999999999</v>
      </c>
      <c r="AX95" s="397">
        <v>0.99550000000000005</v>
      </c>
      <c r="AY95" s="397"/>
    </row>
    <row r="96" spans="1:51" s="143" customFormat="1" hidden="1" x14ac:dyDescent="0.2">
      <c r="A96" s="141"/>
      <c r="B96" s="141" t="s">
        <v>278</v>
      </c>
      <c r="C96" s="141">
        <v>96.85</v>
      </c>
      <c r="D96" s="141">
        <v>96.85</v>
      </c>
      <c r="E96" s="141">
        <f t="shared" si="9"/>
        <v>0</v>
      </c>
      <c r="F96" s="166">
        <f t="shared" si="10"/>
        <v>96.85</v>
      </c>
      <c r="G96" s="167">
        <f t="shared" si="11"/>
        <v>0.13588595962005245</v>
      </c>
      <c r="H96" s="167">
        <f t="shared" si="12"/>
        <v>9.1498266398359923E-2</v>
      </c>
      <c r="I96" s="167">
        <f t="shared" si="12"/>
        <v>0.26391803144671222</v>
      </c>
      <c r="J96" s="141"/>
      <c r="K96" s="141"/>
      <c r="L96" s="141"/>
      <c r="M96" s="141"/>
      <c r="N96" s="206"/>
      <c r="O96" s="3"/>
      <c r="P96" s="315"/>
      <c r="S96" s="143">
        <v>38</v>
      </c>
      <c r="T96" s="143" t="s">
        <v>209</v>
      </c>
      <c r="U96" s="156">
        <v>1</v>
      </c>
      <c r="V96" s="156">
        <v>0.94</v>
      </c>
      <c r="W96" s="318">
        <f t="shared" si="6"/>
        <v>294.76979999999998</v>
      </c>
      <c r="X96" s="318">
        <f t="shared" si="7"/>
        <v>190.20552199999997</v>
      </c>
      <c r="Y96" s="151">
        <f t="shared" si="8"/>
        <v>1107.1105219999999</v>
      </c>
      <c r="Z96" s="159">
        <f t="shared" si="13"/>
        <v>44166.619642000005</v>
      </c>
      <c r="AA96" s="178">
        <f t="shared" si="5"/>
        <v>38324.965861670513</v>
      </c>
      <c r="AE96" s="143">
        <v>33</v>
      </c>
      <c r="AF96" s="147" t="s">
        <v>335</v>
      </c>
      <c r="AG96" s="147" t="s">
        <v>21</v>
      </c>
      <c r="AH96" s="161" t="s">
        <v>115</v>
      </c>
      <c r="AI96" s="148" t="s">
        <v>292</v>
      </c>
      <c r="AJ96" s="143" t="s">
        <v>489</v>
      </c>
      <c r="AK96" s="322">
        <v>1.0941000000000001</v>
      </c>
      <c r="AL96" s="147" t="s">
        <v>20</v>
      </c>
      <c r="AO96" s="147" t="s">
        <v>335</v>
      </c>
      <c r="AP96" s="174" t="s">
        <v>21</v>
      </c>
      <c r="AQ96" s="174" t="s">
        <v>20</v>
      </c>
      <c r="AR96" s="175" t="s">
        <v>292</v>
      </c>
      <c r="AS96" s="322">
        <v>0.9708</v>
      </c>
      <c r="AT96" s="143">
        <v>0.88780000000000003</v>
      </c>
      <c r="AU96" s="322">
        <v>0.9708</v>
      </c>
      <c r="AV96" s="321">
        <v>0.996</v>
      </c>
      <c r="AW96" s="143">
        <v>1.0911</v>
      </c>
      <c r="AX96" s="397">
        <v>1.0941000000000001</v>
      </c>
      <c r="AY96" s="397"/>
    </row>
    <row r="97" spans="1:51" s="143" customFormat="1" hidden="1" x14ac:dyDescent="0.2">
      <c r="A97" s="141"/>
      <c r="B97" s="141"/>
      <c r="C97" s="141">
        <f>SUM(C91:C96)</f>
        <v>1058.49</v>
      </c>
      <c r="D97" s="141">
        <f>SUM(D91:D96)</f>
        <v>366.97</v>
      </c>
      <c r="E97" s="141"/>
      <c r="F97" s="166">
        <f>SUM(F91:F96)</f>
        <v>712.73000000000013</v>
      </c>
      <c r="G97" s="141"/>
      <c r="H97" s="141"/>
      <c r="I97" s="141"/>
      <c r="J97" s="141"/>
      <c r="K97" s="141"/>
      <c r="L97" s="141"/>
      <c r="M97" s="141"/>
      <c r="N97" s="206"/>
      <c r="O97" s="3"/>
      <c r="P97" s="315"/>
      <c r="S97" s="143">
        <v>39</v>
      </c>
      <c r="T97" s="143" t="s">
        <v>210</v>
      </c>
      <c r="U97" s="156">
        <v>1</v>
      </c>
      <c r="V97" s="156">
        <v>0.94</v>
      </c>
      <c r="W97" s="318">
        <f t="shared" si="6"/>
        <v>294.76979999999998</v>
      </c>
      <c r="X97" s="318">
        <f t="shared" si="7"/>
        <v>190.20552199999997</v>
      </c>
      <c r="Y97" s="151">
        <f t="shared" si="8"/>
        <v>1107.1105219999999</v>
      </c>
      <c r="Z97" s="159">
        <f t="shared" si="13"/>
        <v>45273.730164000008</v>
      </c>
      <c r="AA97" s="178">
        <f t="shared" si="5"/>
        <v>39285.645517588709</v>
      </c>
      <c r="AE97" s="143">
        <v>34</v>
      </c>
      <c r="AF97" s="147" t="s">
        <v>332</v>
      </c>
      <c r="AG97" s="147" t="s">
        <v>16</v>
      </c>
      <c r="AH97" s="161" t="s">
        <v>113</v>
      </c>
      <c r="AI97" s="148" t="s">
        <v>292</v>
      </c>
      <c r="AJ97" s="143" t="s">
        <v>489</v>
      </c>
      <c r="AK97" s="322">
        <v>0.84789999999999999</v>
      </c>
      <c r="AL97" s="147" t="s">
        <v>15</v>
      </c>
      <c r="AO97" s="147" t="s">
        <v>332</v>
      </c>
      <c r="AP97" s="174" t="s">
        <v>16</v>
      </c>
      <c r="AQ97" s="174" t="s">
        <v>15</v>
      </c>
      <c r="AR97" s="175" t="s">
        <v>292</v>
      </c>
      <c r="AS97" s="322">
        <v>0.76500000000000001</v>
      </c>
      <c r="AT97" s="143">
        <v>0.80360000000000009</v>
      </c>
      <c r="AU97" s="322">
        <v>0.76500000000000001</v>
      </c>
      <c r="AV97" s="321">
        <v>0.81540000000000001</v>
      </c>
      <c r="AW97" s="143">
        <v>0.83210000000000006</v>
      </c>
      <c r="AX97" s="397">
        <v>0.84789999999999999</v>
      </c>
      <c r="AY97" s="397"/>
    </row>
    <row r="98" spans="1:51" s="143" customFormat="1" hidden="1" x14ac:dyDescent="0.2">
      <c r="A98" s="141"/>
      <c r="B98" s="141"/>
      <c r="C98" s="141"/>
      <c r="D98" s="141"/>
      <c r="E98" s="141"/>
      <c r="F98" s="141"/>
      <c r="G98" s="141"/>
      <c r="H98" s="141"/>
      <c r="I98" s="141"/>
      <c r="J98" s="141"/>
      <c r="K98" s="141"/>
      <c r="L98" s="141"/>
      <c r="M98" s="141"/>
      <c r="N98" s="206"/>
      <c r="O98" s="3"/>
      <c r="P98" s="315"/>
      <c r="S98" s="143">
        <v>40</v>
      </c>
      <c r="T98" s="143" t="s">
        <v>211</v>
      </c>
      <c r="U98" s="156">
        <v>1</v>
      </c>
      <c r="V98" s="156">
        <v>0.94</v>
      </c>
      <c r="W98" s="318">
        <f t="shared" si="6"/>
        <v>294.76979999999998</v>
      </c>
      <c r="X98" s="318">
        <f t="shared" si="7"/>
        <v>190.20552199999997</v>
      </c>
      <c r="Y98" s="151">
        <f t="shared" si="8"/>
        <v>1107.1105219999999</v>
      </c>
      <c r="Z98" s="159">
        <f t="shared" si="13"/>
        <v>46380.84068600001</v>
      </c>
      <c r="AA98" s="178">
        <f t="shared" si="5"/>
        <v>40246.325173506906</v>
      </c>
      <c r="AE98" s="143">
        <v>35</v>
      </c>
      <c r="AF98" s="147" t="s">
        <v>333</v>
      </c>
      <c r="AG98" s="147" t="s">
        <v>17</v>
      </c>
      <c r="AH98" s="161" t="s">
        <v>113</v>
      </c>
      <c r="AI98" s="148" t="s">
        <v>292</v>
      </c>
      <c r="AJ98" s="143" t="s">
        <v>489</v>
      </c>
      <c r="AK98" s="322">
        <v>0.84789999999999999</v>
      </c>
      <c r="AL98" s="147" t="s">
        <v>15</v>
      </c>
      <c r="AO98" s="147" t="s">
        <v>333</v>
      </c>
      <c r="AP98" s="174" t="s">
        <v>17</v>
      </c>
      <c r="AQ98" s="174" t="s">
        <v>15</v>
      </c>
      <c r="AR98" s="175" t="s">
        <v>292</v>
      </c>
      <c r="AS98" s="322">
        <v>0.76500000000000001</v>
      </c>
      <c r="AT98" s="143">
        <v>0.80360000000000009</v>
      </c>
      <c r="AU98" s="322">
        <v>0.76500000000000001</v>
      </c>
      <c r="AV98" s="321">
        <v>0.81540000000000001</v>
      </c>
      <c r="AW98" s="143">
        <v>0.83210000000000006</v>
      </c>
      <c r="AX98" s="397">
        <v>0.84789999999999999</v>
      </c>
      <c r="AY98" s="397"/>
    </row>
    <row r="99" spans="1:51" s="143" customFormat="1" hidden="1" x14ac:dyDescent="0.2">
      <c r="A99" s="141"/>
      <c r="B99" s="141"/>
      <c r="C99" s="141"/>
      <c r="D99" s="141"/>
      <c r="E99" s="141"/>
      <c r="F99" s="141"/>
      <c r="G99" s="141"/>
      <c r="H99" s="141"/>
      <c r="I99" s="141"/>
      <c r="J99" s="141"/>
      <c r="K99" s="141"/>
      <c r="L99" s="141"/>
      <c r="M99" s="141"/>
      <c r="N99" s="206"/>
      <c r="O99" s="3"/>
      <c r="P99" s="315"/>
      <c r="S99" s="143">
        <v>41</v>
      </c>
      <c r="T99" s="143" t="s">
        <v>212</v>
      </c>
      <c r="U99" s="156">
        <v>1</v>
      </c>
      <c r="V99" s="156">
        <v>0.94</v>
      </c>
      <c r="W99" s="318">
        <f t="shared" si="6"/>
        <v>294.76979999999998</v>
      </c>
      <c r="X99" s="318">
        <f t="shared" si="7"/>
        <v>190.20552199999997</v>
      </c>
      <c r="Y99" s="151">
        <f t="shared" si="8"/>
        <v>1107.1105219999999</v>
      </c>
      <c r="Z99" s="159">
        <f t="shared" si="13"/>
        <v>47487.951208000013</v>
      </c>
      <c r="AA99" s="178">
        <f t="shared" si="5"/>
        <v>41207.004829425096</v>
      </c>
      <c r="AE99" s="143">
        <v>36</v>
      </c>
      <c r="AF99" s="147" t="s">
        <v>350</v>
      </c>
      <c r="AG99" s="147" t="s">
        <v>39</v>
      </c>
      <c r="AH99" s="161" t="s">
        <v>117</v>
      </c>
      <c r="AI99" s="148" t="s">
        <v>292</v>
      </c>
      <c r="AJ99" s="143" t="s">
        <v>489</v>
      </c>
      <c r="AK99" s="322">
        <v>0.9073</v>
      </c>
      <c r="AL99" s="147" t="s">
        <v>34</v>
      </c>
      <c r="AO99" s="147" t="s">
        <v>350</v>
      </c>
      <c r="AP99" s="174" t="s">
        <v>39</v>
      </c>
      <c r="AQ99" s="174" t="s">
        <v>34</v>
      </c>
      <c r="AR99" s="175" t="s">
        <v>292</v>
      </c>
      <c r="AS99" s="322">
        <v>0.89850000000000008</v>
      </c>
      <c r="AT99" s="143">
        <v>0.84660000000000002</v>
      </c>
      <c r="AU99" s="322">
        <v>0.89850000000000008</v>
      </c>
      <c r="AV99" s="321">
        <v>0.91879999999999995</v>
      </c>
      <c r="AW99" s="143">
        <v>0.9143</v>
      </c>
      <c r="AX99" s="397">
        <v>0.9073</v>
      </c>
      <c r="AY99" s="397"/>
    </row>
    <row r="100" spans="1:51" s="143" customFormat="1" hidden="1" x14ac:dyDescent="0.2">
      <c r="A100" s="141"/>
      <c r="B100" s="141"/>
      <c r="C100" s="141"/>
      <c r="D100" s="141"/>
      <c r="E100" s="141"/>
      <c r="F100" s="141"/>
      <c r="G100" s="141"/>
      <c r="H100" s="141"/>
      <c r="I100" s="141"/>
      <c r="J100" s="141"/>
      <c r="K100" s="141"/>
      <c r="L100" s="141"/>
      <c r="M100" s="141"/>
      <c r="N100" s="206"/>
      <c r="O100" s="3"/>
      <c r="P100" s="315"/>
      <c r="S100" s="143">
        <v>42</v>
      </c>
      <c r="T100" s="143" t="s">
        <v>213</v>
      </c>
      <c r="U100" s="156">
        <v>1</v>
      </c>
      <c r="V100" s="156">
        <v>0.91999999999999993</v>
      </c>
      <c r="W100" s="318">
        <f t="shared" si="6"/>
        <v>294.76979999999998</v>
      </c>
      <c r="X100" s="318">
        <f t="shared" si="7"/>
        <v>186.15859599999996</v>
      </c>
      <c r="Y100" s="151">
        <f t="shared" si="8"/>
        <v>1103.063596</v>
      </c>
      <c r="Z100" s="159">
        <f t="shared" si="13"/>
        <v>48591.014804000013</v>
      </c>
      <c r="AA100" s="178">
        <f t="shared" si="5"/>
        <v>42164.172821963759</v>
      </c>
      <c r="AE100" s="143">
        <v>37</v>
      </c>
      <c r="AF100" s="147" t="s">
        <v>345</v>
      </c>
      <c r="AG100" s="147" t="s">
        <v>33</v>
      </c>
      <c r="AH100" s="161" t="s">
        <v>407</v>
      </c>
      <c r="AI100" s="148" t="s">
        <v>292</v>
      </c>
      <c r="AJ100" s="143" t="s">
        <v>489</v>
      </c>
      <c r="AK100" s="322">
        <v>1.3138000000000001</v>
      </c>
      <c r="AL100" s="147" t="s">
        <v>25</v>
      </c>
      <c r="AO100" s="147" t="s">
        <v>345</v>
      </c>
      <c r="AP100" s="174" t="s">
        <v>33</v>
      </c>
      <c r="AQ100" s="174" t="s">
        <v>25</v>
      </c>
      <c r="AR100" s="175" t="s">
        <v>292</v>
      </c>
      <c r="AS100" s="322">
        <v>1.3388</v>
      </c>
      <c r="AT100" s="143">
        <v>1.2745</v>
      </c>
      <c r="AU100" s="322">
        <v>1.3388</v>
      </c>
      <c r="AV100" s="321">
        <v>1.331</v>
      </c>
      <c r="AW100" s="143">
        <v>1.3729</v>
      </c>
      <c r="AX100" s="397">
        <v>1.3138000000000001</v>
      </c>
      <c r="AY100" s="397"/>
    </row>
    <row r="101" spans="1:51" s="143" customFormat="1" hidden="1" x14ac:dyDescent="0.2">
      <c r="A101" s="141"/>
      <c r="B101" s="141"/>
      <c r="C101" s="141"/>
      <c r="D101" s="141"/>
      <c r="E101" s="141"/>
      <c r="F101" s="141"/>
      <c r="G101" s="141"/>
      <c r="H101" s="141"/>
      <c r="I101" s="141"/>
      <c r="J101" s="141"/>
      <c r="K101" s="141"/>
      <c r="L101" s="141"/>
      <c r="M101" s="141"/>
      <c r="N101" s="206"/>
      <c r="O101" s="3"/>
      <c r="P101" s="315"/>
      <c r="S101" s="143">
        <v>43</v>
      </c>
      <c r="T101" s="143" t="s">
        <v>214</v>
      </c>
      <c r="U101" s="156">
        <v>1</v>
      </c>
      <c r="V101" s="156">
        <v>0.91999999999999993</v>
      </c>
      <c r="W101" s="318">
        <f t="shared" si="6"/>
        <v>294.76979999999998</v>
      </c>
      <c r="X101" s="318">
        <f t="shared" si="7"/>
        <v>186.15859599999996</v>
      </c>
      <c r="Y101" s="151">
        <f t="shared" si="8"/>
        <v>1103.063596</v>
      </c>
      <c r="Z101" s="159">
        <f t="shared" si="13"/>
        <v>49694.078400000013</v>
      </c>
      <c r="AA101" s="178">
        <f t="shared" si="5"/>
        <v>43121.340814502415</v>
      </c>
      <c r="AE101" s="143">
        <v>38</v>
      </c>
      <c r="AF101" s="147" t="s">
        <v>351</v>
      </c>
      <c r="AG101" s="147" t="s">
        <v>40</v>
      </c>
      <c r="AH101" s="161" t="s">
        <v>117</v>
      </c>
      <c r="AI101" s="148" t="s">
        <v>292</v>
      </c>
      <c r="AJ101" s="143" t="s">
        <v>489</v>
      </c>
      <c r="AK101" s="321" t="s">
        <v>538</v>
      </c>
      <c r="AL101" s="147" t="s">
        <v>34</v>
      </c>
      <c r="AO101" s="147" t="s">
        <v>351</v>
      </c>
      <c r="AP101" s="174" t="s">
        <v>40</v>
      </c>
      <c r="AQ101" s="174" t="s">
        <v>34</v>
      </c>
      <c r="AR101" s="175" t="s">
        <v>292</v>
      </c>
      <c r="AS101" s="322">
        <v>0.89850000000000008</v>
      </c>
      <c r="AT101" s="143">
        <v>0.84660000000000002</v>
      </c>
      <c r="AU101" s="322">
        <v>0.89850000000000008</v>
      </c>
      <c r="AV101" s="321">
        <v>0.91879999999999995</v>
      </c>
      <c r="AW101" s="143">
        <v>0.9143</v>
      </c>
      <c r="AX101" s="397" t="s">
        <v>561</v>
      </c>
    </row>
    <row r="102" spans="1:51" s="143" customFormat="1" hidden="1" x14ac:dyDescent="0.2">
      <c r="A102" s="141"/>
      <c r="B102" s="141"/>
      <c r="C102" s="141"/>
      <c r="D102" s="141"/>
      <c r="E102" s="141"/>
      <c r="F102" s="141"/>
      <c r="G102" s="141"/>
      <c r="H102" s="141"/>
      <c r="I102" s="141"/>
      <c r="J102" s="141"/>
      <c r="K102" s="141"/>
      <c r="L102" s="141"/>
      <c r="M102" s="141"/>
      <c r="N102" s="206"/>
      <c r="O102" s="3"/>
      <c r="P102" s="315"/>
      <c r="S102" s="143">
        <v>44</v>
      </c>
      <c r="T102" s="143" t="s">
        <v>215</v>
      </c>
      <c r="U102" s="156">
        <v>1</v>
      </c>
      <c r="V102" s="156">
        <v>0.91999999999999993</v>
      </c>
      <c r="W102" s="318">
        <f t="shared" si="6"/>
        <v>294.76979999999998</v>
      </c>
      <c r="X102" s="318">
        <f t="shared" si="7"/>
        <v>186.15859599999996</v>
      </c>
      <c r="Y102" s="151">
        <f t="shared" si="8"/>
        <v>1103.063596</v>
      </c>
      <c r="Z102" s="159">
        <f t="shared" si="13"/>
        <v>50797.141996000013</v>
      </c>
      <c r="AA102" s="178">
        <f t="shared" si="5"/>
        <v>44078.508807041064</v>
      </c>
    </row>
    <row r="103" spans="1:51" s="143" customFormat="1" hidden="1" x14ac:dyDescent="0.2">
      <c r="A103" s="141"/>
      <c r="B103" s="141"/>
      <c r="C103" s="141"/>
      <c r="D103" s="141"/>
      <c r="E103" s="141"/>
      <c r="F103" s="141"/>
      <c r="G103" s="141"/>
      <c r="H103" s="141"/>
      <c r="I103" s="141"/>
      <c r="J103" s="141"/>
      <c r="K103" s="141"/>
      <c r="L103" s="141"/>
      <c r="M103" s="141"/>
      <c r="N103" s="206"/>
      <c r="O103" s="3"/>
      <c r="P103" s="315"/>
      <c r="S103" s="143">
        <v>45</v>
      </c>
      <c r="T103" s="143" t="s">
        <v>216</v>
      </c>
      <c r="U103" s="156">
        <v>1</v>
      </c>
      <c r="V103" s="156">
        <v>0.91999999999999993</v>
      </c>
      <c r="W103" s="318">
        <f t="shared" si="6"/>
        <v>294.76979999999998</v>
      </c>
      <c r="X103" s="318">
        <f t="shared" si="7"/>
        <v>186.15859599999996</v>
      </c>
      <c r="Y103" s="151">
        <f t="shared" si="8"/>
        <v>1103.063596</v>
      </c>
      <c r="Z103" s="159">
        <f t="shared" si="13"/>
        <v>51900.205592000013</v>
      </c>
      <c r="AA103" s="178">
        <f t="shared" si="5"/>
        <v>45035.676799579727</v>
      </c>
    </row>
    <row r="104" spans="1:51" s="143" customFormat="1" hidden="1" x14ac:dyDescent="0.2">
      <c r="A104" s="141"/>
      <c r="B104" s="141"/>
      <c r="C104" s="141"/>
      <c r="D104" s="141"/>
      <c r="E104" s="141"/>
      <c r="F104" s="141"/>
      <c r="G104" s="141"/>
      <c r="H104" s="141"/>
      <c r="I104" s="141"/>
      <c r="J104" s="141"/>
      <c r="K104" s="141"/>
      <c r="L104" s="141"/>
      <c r="M104" s="141"/>
      <c r="N104" s="206"/>
      <c r="O104" s="3"/>
      <c r="P104" s="315"/>
      <c r="S104" s="143">
        <v>46</v>
      </c>
      <c r="T104" s="143" t="s">
        <v>217</v>
      </c>
      <c r="U104" s="156">
        <v>1</v>
      </c>
      <c r="V104" s="156">
        <v>0.91999999999999993</v>
      </c>
      <c r="W104" s="318">
        <f t="shared" si="6"/>
        <v>294.76979999999998</v>
      </c>
      <c r="X104" s="318">
        <f t="shared" si="7"/>
        <v>186.15859599999996</v>
      </c>
      <c r="Y104" s="151">
        <f t="shared" si="8"/>
        <v>1103.063596</v>
      </c>
      <c r="Z104" s="159">
        <f t="shared" si="13"/>
        <v>53003.269188000013</v>
      </c>
      <c r="AA104" s="178">
        <f t="shared" si="5"/>
        <v>45992.844792118383</v>
      </c>
    </row>
    <row r="105" spans="1:51" s="143" customFormat="1" hidden="1" x14ac:dyDescent="0.2">
      <c r="A105" s="141"/>
      <c r="B105" s="141"/>
      <c r="C105" s="141"/>
      <c r="D105" s="141"/>
      <c r="E105" s="141"/>
      <c r="F105" s="141"/>
      <c r="G105" s="141"/>
      <c r="H105" s="141"/>
      <c r="I105" s="141"/>
      <c r="J105" s="141"/>
      <c r="K105" s="141"/>
      <c r="L105" s="141"/>
      <c r="M105" s="141"/>
      <c r="N105" s="11"/>
      <c r="O105" s="11"/>
      <c r="P105" s="3"/>
      <c r="S105" s="143">
        <v>47</v>
      </c>
      <c r="T105" s="143" t="s">
        <v>218</v>
      </c>
      <c r="U105" s="156">
        <v>1</v>
      </c>
      <c r="V105" s="156">
        <v>0.91999999999999993</v>
      </c>
      <c r="W105" s="318">
        <f t="shared" si="6"/>
        <v>294.76979999999998</v>
      </c>
      <c r="X105" s="318">
        <f t="shared" si="7"/>
        <v>186.15859599999996</v>
      </c>
      <c r="Y105" s="151">
        <f t="shared" si="8"/>
        <v>1103.063596</v>
      </c>
      <c r="Z105" s="159">
        <f t="shared" si="13"/>
        <v>54106.332784000013</v>
      </c>
      <c r="AA105" s="178">
        <f t="shared" si="5"/>
        <v>46950.012784657039</v>
      </c>
    </row>
    <row r="106" spans="1:51" s="143" customFormat="1" hidden="1" x14ac:dyDescent="0.2">
      <c r="A106" s="141"/>
      <c r="B106" s="141"/>
      <c r="C106" s="141"/>
      <c r="D106" s="141"/>
      <c r="E106" s="141"/>
      <c r="F106" s="141"/>
      <c r="G106" s="141"/>
      <c r="H106" s="141"/>
      <c r="I106" s="141"/>
      <c r="J106" s="141"/>
      <c r="K106" s="141"/>
      <c r="L106" s="141"/>
      <c r="M106" s="141"/>
      <c r="S106" s="143">
        <v>48</v>
      </c>
      <c r="T106" s="143" t="s">
        <v>219</v>
      </c>
      <c r="U106" s="156">
        <v>1</v>
      </c>
      <c r="V106" s="156">
        <v>0.91999999999999993</v>
      </c>
      <c r="W106" s="318">
        <f t="shared" si="6"/>
        <v>294.76979999999998</v>
      </c>
      <c r="X106" s="318">
        <f t="shared" si="7"/>
        <v>186.15859599999996</v>
      </c>
      <c r="Y106" s="151">
        <f t="shared" si="8"/>
        <v>1103.063596</v>
      </c>
      <c r="Z106" s="159">
        <f t="shared" si="13"/>
        <v>55209.396380000013</v>
      </c>
      <c r="AA106" s="178">
        <f t="shared" si="5"/>
        <v>47907.180777195688</v>
      </c>
    </row>
    <row r="107" spans="1:51" s="143" customFormat="1" hidden="1" x14ac:dyDescent="0.2">
      <c r="A107" s="141"/>
      <c r="B107" s="141"/>
      <c r="C107" s="141"/>
      <c r="D107" s="141"/>
      <c r="E107" s="141"/>
      <c r="F107" s="141"/>
      <c r="G107" s="141"/>
      <c r="H107" s="141"/>
      <c r="I107" s="141"/>
      <c r="J107" s="141"/>
      <c r="K107" s="141"/>
      <c r="L107" s="141"/>
      <c r="M107" s="141"/>
      <c r="S107" s="143">
        <v>49</v>
      </c>
      <c r="T107" s="143" t="s">
        <v>220</v>
      </c>
      <c r="U107" s="156">
        <v>1</v>
      </c>
      <c r="V107" s="156">
        <v>0.89999999999999991</v>
      </c>
      <c r="W107" s="318">
        <f t="shared" si="6"/>
        <v>294.76979999999998</v>
      </c>
      <c r="X107" s="318">
        <f t="shared" si="7"/>
        <v>182.11166999999998</v>
      </c>
      <c r="Y107" s="151">
        <f t="shared" si="8"/>
        <v>1099.01667</v>
      </c>
      <c r="Z107" s="159">
        <f t="shared" si="13"/>
        <v>56308.41305000001</v>
      </c>
      <c r="AA107" s="178">
        <f t="shared" si="5"/>
        <v>48860.837106354811</v>
      </c>
    </row>
    <row r="108" spans="1:51" s="143" customFormat="1" hidden="1" x14ac:dyDescent="0.2">
      <c r="A108" s="141"/>
      <c r="B108" s="141"/>
      <c r="C108" s="141"/>
      <c r="D108" s="141"/>
      <c r="E108" s="141"/>
      <c r="F108" s="141"/>
      <c r="G108" s="141"/>
      <c r="H108" s="141"/>
      <c r="I108" s="141"/>
      <c r="J108" s="141"/>
      <c r="K108" s="141"/>
      <c r="L108" s="141"/>
      <c r="M108" s="141"/>
      <c r="N108" s="141"/>
      <c r="O108" s="141"/>
      <c r="S108" s="143">
        <v>50</v>
      </c>
      <c r="T108" s="143" t="s">
        <v>221</v>
      </c>
      <c r="U108" s="156">
        <v>1</v>
      </c>
      <c r="V108" s="156">
        <v>0.89999999999999991</v>
      </c>
      <c r="W108" s="318">
        <f t="shared" si="6"/>
        <v>294.76979999999998</v>
      </c>
      <c r="X108" s="318">
        <f t="shared" si="7"/>
        <v>182.11166999999998</v>
      </c>
      <c r="Y108" s="151">
        <f t="shared" si="8"/>
        <v>1099.01667</v>
      </c>
      <c r="Z108" s="159">
        <f t="shared" si="13"/>
        <v>57407.429720000007</v>
      </c>
      <c r="AA108" s="178">
        <f t="shared" si="5"/>
        <v>49814.493435513927</v>
      </c>
    </row>
    <row r="109" spans="1:51" s="143" customFormat="1" hidden="1" x14ac:dyDescent="0.2">
      <c r="A109" s="141"/>
      <c r="B109" s="141"/>
      <c r="C109" s="141"/>
      <c r="D109" s="141"/>
      <c r="E109" s="141"/>
      <c r="F109" s="141"/>
      <c r="G109" s="141"/>
      <c r="H109" s="141"/>
      <c r="I109" s="141"/>
      <c r="J109" s="141"/>
      <c r="K109" s="141"/>
      <c r="L109" s="141"/>
      <c r="M109" s="141"/>
      <c r="N109" s="141"/>
      <c r="O109" s="141"/>
      <c r="S109" s="143">
        <v>51</v>
      </c>
      <c r="T109" s="143" t="s">
        <v>222</v>
      </c>
      <c r="U109" s="156">
        <v>1</v>
      </c>
      <c r="V109" s="156">
        <v>0.89999999999999991</v>
      </c>
      <c r="W109" s="318">
        <f t="shared" si="6"/>
        <v>294.76979999999998</v>
      </c>
      <c r="X109" s="318">
        <f t="shared" si="7"/>
        <v>182.11166999999998</v>
      </c>
      <c r="Y109" s="151">
        <f t="shared" si="8"/>
        <v>1099.01667</v>
      </c>
      <c r="Z109" s="159">
        <f t="shared" si="13"/>
        <v>58506.446390000005</v>
      </c>
      <c r="AA109" s="178">
        <f t="shared" si="5"/>
        <v>50768.149764673042</v>
      </c>
    </row>
    <row r="110" spans="1:51" s="143" customFormat="1" hidden="1" x14ac:dyDescent="0.2">
      <c r="A110" s="141"/>
      <c r="B110" s="141"/>
      <c r="C110" s="141"/>
      <c r="D110" s="141"/>
      <c r="E110" s="141"/>
      <c r="F110" s="141"/>
      <c r="G110" s="141"/>
      <c r="H110" s="141"/>
      <c r="I110" s="141"/>
      <c r="J110" s="141"/>
      <c r="K110" s="141"/>
      <c r="L110" s="141"/>
      <c r="M110" s="141"/>
      <c r="N110" s="141"/>
      <c r="O110" s="141"/>
      <c r="S110" s="143">
        <v>52</v>
      </c>
      <c r="T110" s="143" t="s">
        <v>223</v>
      </c>
      <c r="U110" s="156">
        <v>1</v>
      </c>
      <c r="V110" s="156">
        <v>0.89999999999999991</v>
      </c>
      <c r="W110" s="318">
        <f t="shared" si="6"/>
        <v>294.76979999999998</v>
      </c>
      <c r="X110" s="318">
        <f t="shared" si="7"/>
        <v>182.11166999999998</v>
      </c>
      <c r="Y110" s="151">
        <f t="shared" si="8"/>
        <v>1099.01667</v>
      </c>
      <c r="Z110" s="159">
        <f t="shared" si="13"/>
        <v>59605.463060000002</v>
      </c>
      <c r="AA110" s="178">
        <f t="shared" si="5"/>
        <v>51721.806093832158</v>
      </c>
    </row>
    <row r="111" spans="1:51" s="143" customFormat="1" hidden="1" x14ac:dyDescent="0.2">
      <c r="A111" s="141"/>
      <c r="B111" s="141"/>
      <c r="C111" s="141"/>
      <c r="D111" s="141"/>
      <c r="E111" s="141"/>
      <c r="F111" s="141"/>
      <c r="G111" s="141"/>
      <c r="H111" s="141"/>
      <c r="I111" s="141"/>
      <c r="J111" s="141"/>
      <c r="K111" s="141"/>
      <c r="L111" s="141"/>
      <c r="M111" s="141"/>
      <c r="N111" s="141"/>
      <c r="O111" s="141"/>
      <c r="S111" s="143">
        <v>53</v>
      </c>
      <c r="T111" s="143" t="s">
        <v>224</v>
      </c>
      <c r="U111" s="156">
        <v>1</v>
      </c>
      <c r="V111" s="156">
        <v>0.89999999999999991</v>
      </c>
      <c r="W111" s="318">
        <f t="shared" si="6"/>
        <v>294.76979999999998</v>
      </c>
      <c r="X111" s="318">
        <f t="shared" si="7"/>
        <v>182.11166999999998</v>
      </c>
      <c r="Y111" s="151">
        <f t="shared" si="8"/>
        <v>1099.01667</v>
      </c>
      <c r="Z111" s="159">
        <f t="shared" si="13"/>
        <v>60704.479729999999</v>
      </c>
      <c r="AA111" s="178">
        <f t="shared" si="5"/>
        <v>52675.462422991273</v>
      </c>
    </row>
    <row r="112" spans="1:51" s="143" customFormat="1" hidden="1" x14ac:dyDescent="0.2">
      <c r="A112" s="141"/>
      <c r="B112" s="141"/>
      <c r="C112" s="141"/>
      <c r="D112" s="141"/>
      <c r="E112" s="141"/>
      <c r="F112" s="141"/>
      <c r="G112" s="141"/>
      <c r="H112" s="141"/>
      <c r="I112" s="141"/>
      <c r="J112" s="141"/>
      <c r="K112" s="141"/>
      <c r="L112" s="141"/>
      <c r="M112" s="141"/>
      <c r="N112" s="141"/>
      <c r="O112" s="141"/>
      <c r="S112" s="143">
        <v>54</v>
      </c>
      <c r="T112" s="143" t="s">
        <v>225</v>
      </c>
      <c r="U112" s="156">
        <v>1</v>
      </c>
      <c r="V112" s="156">
        <v>0.89999999999999991</v>
      </c>
      <c r="W112" s="318">
        <f t="shared" si="6"/>
        <v>294.76979999999998</v>
      </c>
      <c r="X112" s="318">
        <f t="shared" si="7"/>
        <v>182.11166999999998</v>
      </c>
      <c r="Y112" s="151">
        <f t="shared" si="8"/>
        <v>1099.01667</v>
      </c>
      <c r="Z112" s="159">
        <f t="shared" si="13"/>
        <v>61803.496399999996</v>
      </c>
      <c r="AA112" s="178">
        <f t="shared" si="5"/>
        <v>53629.118752150389</v>
      </c>
    </row>
    <row r="113" spans="1:27" s="143" customFormat="1" hidden="1" x14ac:dyDescent="0.2">
      <c r="A113" s="141"/>
      <c r="B113" s="141"/>
      <c r="C113" s="141"/>
      <c r="D113" s="141"/>
      <c r="E113" s="141"/>
      <c r="F113" s="141"/>
      <c r="G113" s="141"/>
      <c r="H113" s="141"/>
      <c r="I113" s="141"/>
      <c r="J113" s="141"/>
      <c r="K113" s="141"/>
      <c r="L113" s="141"/>
      <c r="M113" s="141"/>
      <c r="N113" s="141"/>
      <c r="O113" s="141"/>
      <c r="S113" s="143">
        <v>55</v>
      </c>
      <c r="T113" s="143" t="s">
        <v>226</v>
      </c>
      <c r="U113" s="156">
        <v>1</v>
      </c>
      <c r="V113" s="156">
        <v>0.89999999999999991</v>
      </c>
      <c r="W113" s="318">
        <f t="shared" si="6"/>
        <v>294.76979999999998</v>
      </c>
      <c r="X113" s="318">
        <f t="shared" si="7"/>
        <v>182.11166999999998</v>
      </c>
      <c r="Y113" s="151">
        <f t="shared" si="8"/>
        <v>1099.01667</v>
      </c>
      <c r="Z113" s="159">
        <f t="shared" si="13"/>
        <v>62902.513069999994</v>
      </c>
      <c r="AA113" s="178">
        <f t="shared" si="5"/>
        <v>54582.775081309519</v>
      </c>
    </row>
    <row r="114" spans="1:27" s="143" customFormat="1" hidden="1" x14ac:dyDescent="0.2">
      <c r="A114" s="141"/>
      <c r="B114" s="141"/>
      <c r="C114" s="141"/>
      <c r="D114" s="141"/>
      <c r="E114" s="141"/>
      <c r="F114" s="141"/>
      <c r="G114" s="141"/>
      <c r="H114" s="141"/>
      <c r="I114" s="141"/>
      <c r="J114" s="141"/>
      <c r="K114" s="141"/>
      <c r="L114" s="141"/>
      <c r="M114" s="141"/>
      <c r="N114" s="141"/>
      <c r="O114" s="141"/>
      <c r="S114" s="143">
        <v>56</v>
      </c>
      <c r="T114" s="143" t="s">
        <v>227</v>
      </c>
      <c r="U114" s="156">
        <v>1</v>
      </c>
      <c r="V114" s="156">
        <v>0.87999999999999989</v>
      </c>
      <c r="W114" s="318">
        <f t="shared" si="6"/>
        <v>294.76979999999998</v>
      </c>
      <c r="X114" s="318">
        <f t="shared" si="7"/>
        <v>178.06474399999996</v>
      </c>
      <c r="Y114" s="151">
        <f t="shared" si="8"/>
        <v>1094.969744</v>
      </c>
      <c r="Z114" s="159">
        <f t="shared" si="13"/>
        <v>63997.482813999995</v>
      </c>
      <c r="AA114" s="178">
        <f t="shared" si="5"/>
        <v>55532.919747089109</v>
      </c>
    </row>
    <row r="115" spans="1:27" s="143" customFormat="1" hidden="1" x14ac:dyDescent="0.2">
      <c r="A115" s="141"/>
      <c r="B115" s="141"/>
      <c r="C115" s="141"/>
      <c r="D115" s="141"/>
      <c r="E115" s="141"/>
      <c r="F115" s="141"/>
      <c r="G115" s="141"/>
      <c r="H115" s="141"/>
      <c r="I115" s="141"/>
      <c r="J115" s="141"/>
      <c r="K115" s="141"/>
      <c r="L115" s="141"/>
      <c r="M115" s="141"/>
      <c r="N115" s="141"/>
      <c r="O115" s="141"/>
      <c r="S115" s="143">
        <v>57</v>
      </c>
      <c r="T115" s="143" t="s">
        <v>228</v>
      </c>
      <c r="U115" s="156">
        <v>1</v>
      </c>
      <c r="V115" s="156">
        <v>0.87999999999999989</v>
      </c>
      <c r="W115" s="318">
        <f t="shared" si="6"/>
        <v>294.76979999999998</v>
      </c>
      <c r="X115" s="318">
        <f t="shared" si="7"/>
        <v>178.06474399999996</v>
      </c>
      <c r="Y115" s="151">
        <f t="shared" si="8"/>
        <v>1094.969744</v>
      </c>
      <c r="Z115" s="159">
        <f t="shared" si="13"/>
        <v>65092.452557999997</v>
      </c>
      <c r="AA115" s="178">
        <f t="shared" si="5"/>
        <v>56483.064412868684</v>
      </c>
    </row>
    <row r="116" spans="1:27" s="143" customFormat="1" hidden="1" x14ac:dyDescent="0.2">
      <c r="A116" s="141"/>
      <c r="B116" s="141"/>
      <c r="C116" s="141"/>
      <c r="D116" s="141"/>
      <c r="E116" s="141"/>
      <c r="F116" s="141"/>
      <c r="G116" s="141"/>
      <c r="H116" s="141"/>
      <c r="I116" s="141"/>
      <c r="J116" s="141"/>
      <c r="K116" s="141"/>
      <c r="L116" s="141"/>
      <c r="M116" s="141"/>
      <c r="N116" s="141"/>
      <c r="O116" s="141"/>
      <c r="S116" s="143">
        <v>58</v>
      </c>
      <c r="T116" s="143" t="s">
        <v>229</v>
      </c>
      <c r="U116" s="156">
        <v>1</v>
      </c>
      <c r="V116" s="156">
        <v>0.87999999999999989</v>
      </c>
      <c r="W116" s="318">
        <f t="shared" si="6"/>
        <v>294.76979999999998</v>
      </c>
      <c r="X116" s="318">
        <f t="shared" si="7"/>
        <v>178.06474399999996</v>
      </c>
      <c r="Y116" s="151">
        <f t="shared" si="8"/>
        <v>1094.969744</v>
      </c>
      <c r="Z116" s="159">
        <f t="shared" si="13"/>
        <v>66187.422301999992</v>
      </c>
      <c r="AA116" s="178">
        <f t="shared" si="5"/>
        <v>57433.209078648266</v>
      </c>
    </row>
    <row r="117" spans="1:27" s="143" customFormat="1" hidden="1" x14ac:dyDescent="0.2">
      <c r="A117" s="141"/>
      <c r="B117" s="141"/>
      <c r="C117" s="141"/>
      <c r="D117" s="141"/>
      <c r="E117" s="141"/>
      <c r="F117" s="141"/>
      <c r="G117" s="141"/>
      <c r="H117" s="141"/>
      <c r="I117" s="141"/>
      <c r="J117" s="141"/>
      <c r="K117" s="141"/>
      <c r="L117" s="141"/>
      <c r="M117" s="141"/>
      <c r="N117" s="141"/>
      <c r="O117" s="141"/>
      <c r="S117" s="143">
        <v>59</v>
      </c>
      <c r="T117" s="143" t="s">
        <v>230</v>
      </c>
      <c r="U117" s="156">
        <v>1</v>
      </c>
      <c r="V117" s="156">
        <v>0.87999999999999989</v>
      </c>
      <c r="W117" s="318">
        <f t="shared" si="6"/>
        <v>294.76979999999998</v>
      </c>
      <c r="X117" s="318">
        <f t="shared" si="7"/>
        <v>178.06474399999996</v>
      </c>
      <c r="Y117" s="151">
        <f t="shared" si="8"/>
        <v>1094.969744</v>
      </c>
      <c r="Z117" s="159">
        <f t="shared" si="13"/>
        <v>67282.392045999994</v>
      </c>
      <c r="AA117" s="178">
        <f t="shared" si="5"/>
        <v>58383.353744427855</v>
      </c>
    </row>
    <row r="118" spans="1:27" s="143" customFormat="1" hidden="1" x14ac:dyDescent="0.2">
      <c r="A118" s="141"/>
      <c r="B118" s="141"/>
      <c r="C118" s="141"/>
      <c r="D118" s="141"/>
      <c r="E118" s="141"/>
      <c r="F118" s="141"/>
      <c r="G118" s="141"/>
      <c r="H118" s="141"/>
      <c r="I118" s="141"/>
      <c r="J118" s="141"/>
      <c r="K118" s="141"/>
      <c r="L118" s="141"/>
      <c r="M118" s="141"/>
      <c r="N118" s="141"/>
      <c r="O118" s="141"/>
      <c r="S118" s="143">
        <v>60</v>
      </c>
      <c r="T118" s="143" t="s">
        <v>231</v>
      </c>
      <c r="U118" s="156">
        <v>1</v>
      </c>
      <c r="V118" s="156">
        <v>0.87999999999999989</v>
      </c>
      <c r="W118" s="318">
        <f t="shared" si="6"/>
        <v>294.76979999999998</v>
      </c>
      <c r="X118" s="318">
        <f t="shared" si="7"/>
        <v>178.06474399999996</v>
      </c>
      <c r="Y118" s="151">
        <f t="shared" si="8"/>
        <v>1094.969744</v>
      </c>
      <c r="Z118" s="159">
        <f t="shared" si="13"/>
        <v>68377.361789999995</v>
      </c>
      <c r="AA118" s="178">
        <f t="shared" si="5"/>
        <v>59333.498410207438</v>
      </c>
    </row>
    <row r="119" spans="1:27" s="143" customFormat="1" hidden="1" x14ac:dyDescent="0.2">
      <c r="A119" s="141"/>
      <c r="B119" s="141"/>
      <c r="C119" s="141"/>
      <c r="D119" s="141"/>
      <c r="E119" s="141"/>
      <c r="F119" s="141"/>
      <c r="G119" s="141"/>
      <c r="H119" s="141"/>
      <c r="I119" s="141"/>
      <c r="J119" s="141"/>
      <c r="K119" s="141"/>
      <c r="L119" s="141"/>
      <c r="M119" s="141"/>
      <c r="N119" s="141"/>
      <c r="O119" s="141"/>
      <c r="S119" s="143">
        <v>61</v>
      </c>
      <c r="T119" s="143" t="s">
        <v>232</v>
      </c>
      <c r="U119" s="156">
        <v>1</v>
      </c>
      <c r="V119" s="156">
        <v>0.87999999999999989</v>
      </c>
      <c r="W119" s="318">
        <f t="shared" si="6"/>
        <v>294.76979999999998</v>
      </c>
      <c r="X119" s="318">
        <f t="shared" si="7"/>
        <v>178.06474399999996</v>
      </c>
      <c r="Y119" s="151">
        <f t="shared" si="8"/>
        <v>1094.969744</v>
      </c>
      <c r="Z119" s="159">
        <f t="shared" si="13"/>
        <v>69472.331533999997</v>
      </c>
      <c r="AA119" s="178">
        <f t="shared" si="5"/>
        <v>60283.64307598702</v>
      </c>
    </row>
    <row r="120" spans="1:27" s="143" customFormat="1" hidden="1" x14ac:dyDescent="0.2">
      <c r="A120" s="141"/>
      <c r="B120" s="141"/>
      <c r="C120" s="141"/>
      <c r="D120" s="141"/>
      <c r="E120" s="141"/>
      <c r="F120" s="141"/>
      <c r="G120" s="141"/>
      <c r="H120" s="141"/>
      <c r="I120" s="141"/>
      <c r="J120" s="141"/>
      <c r="K120" s="141"/>
      <c r="L120" s="141"/>
      <c r="M120" s="141"/>
      <c r="N120" s="141"/>
      <c r="O120" s="141"/>
      <c r="S120" s="143">
        <v>62</v>
      </c>
      <c r="T120" s="143" t="s">
        <v>233</v>
      </c>
      <c r="U120" s="156">
        <v>1</v>
      </c>
      <c r="V120" s="156">
        <v>0.87999999999999989</v>
      </c>
      <c r="W120" s="318">
        <f t="shared" si="6"/>
        <v>294.76979999999998</v>
      </c>
      <c r="X120" s="318">
        <f t="shared" si="7"/>
        <v>178.06474399999996</v>
      </c>
      <c r="Y120" s="151">
        <f t="shared" si="8"/>
        <v>1094.969744</v>
      </c>
      <c r="Z120" s="159">
        <f t="shared" si="13"/>
        <v>70567.301277999999</v>
      </c>
      <c r="AA120" s="178">
        <f t="shared" si="5"/>
        <v>61233.787741766602</v>
      </c>
    </row>
    <row r="121" spans="1:27" s="143" customFormat="1" hidden="1" x14ac:dyDescent="0.2">
      <c r="A121" s="141"/>
      <c r="B121" s="141"/>
      <c r="C121" s="141"/>
      <c r="D121" s="141"/>
      <c r="E121" s="141"/>
      <c r="F121" s="141"/>
      <c r="G121" s="141"/>
      <c r="H121" s="141"/>
      <c r="I121" s="141"/>
      <c r="J121" s="141"/>
      <c r="K121" s="141"/>
      <c r="L121" s="141"/>
      <c r="M121" s="141"/>
      <c r="N121" s="141"/>
      <c r="O121" s="141"/>
      <c r="S121" s="143">
        <v>63</v>
      </c>
      <c r="T121" s="143" t="s">
        <v>234</v>
      </c>
      <c r="U121" s="156">
        <v>1</v>
      </c>
      <c r="V121" s="156">
        <v>0.85999999999999988</v>
      </c>
      <c r="W121" s="318">
        <f t="shared" si="6"/>
        <v>294.76979999999998</v>
      </c>
      <c r="X121" s="318">
        <f t="shared" si="7"/>
        <v>174.01781799999995</v>
      </c>
      <c r="Y121" s="151">
        <f t="shared" si="8"/>
        <v>1090.922818</v>
      </c>
      <c r="Z121" s="159">
        <f t="shared" si="13"/>
        <v>71658.224096000005</v>
      </c>
      <c r="AA121" s="178">
        <f t="shared" si="5"/>
        <v>62180.420744166666</v>
      </c>
    </row>
    <row r="122" spans="1:27" s="143" customFormat="1" hidden="1" x14ac:dyDescent="0.2">
      <c r="A122" s="141"/>
      <c r="B122" s="141"/>
      <c r="C122" s="141"/>
      <c r="D122" s="141"/>
      <c r="E122" s="141"/>
      <c r="F122" s="141"/>
      <c r="G122" s="141"/>
      <c r="H122" s="141"/>
      <c r="I122" s="141"/>
      <c r="J122" s="141"/>
      <c r="K122" s="141"/>
      <c r="L122" s="141"/>
      <c r="M122" s="141"/>
      <c r="N122" s="141"/>
      <c r="O122" s="141"/>
      <c r="S122" s="143">
        <v>64</v>
      </c>
      <c r="T122" s="143" t="s">
        <v>235</v>
      </c>
      <c r="U122" s="156">
        <v>1</v>
      </c>
      <c r="V122" s="156">
        <v>0.85999999999999988</v>
      </c>
      <c r="W122" s="318">
        <f t="shared" si="6"/>
        <v>294.76979999999998</v>
      </c>
      <c r="X122" s="318">
        <f t="shared" si="7"/>
        <v>174.01781799999995</v>
      </c>
      <c r="Y122" s="151">
        <f t="shared" si="8"/>
        <v>1090.922818</v>
      </c>
      <c r="Z122" s="159">
        <f t="shared" si="13"/>
        <v>72749.146914000012</v>
      </c>
      <c r="AA122" s="178">
        <f t="shared" si="5"/>
        <v>63127.053746566715</v>
      </c>
    </row>
    <row r="123" spans="1:27" s="143" customFormat="1" hidden="1" x14ac:dyDescent="0.2">
      <c r="A123" s="141"/>
      <c r="B123" s="141"/>
      <c r="C123" s="141"/>
      <c r="D123" s="141"/>
      <c r="E123" s="141"/>
      <c r="F123" s="141"/>
      <c r="G123" s="141"/>
      <c r="H123" s="141"/>
      <c r="I123" s="141"/>
      <c r="J123" s="141"/>
      <c r="K123" s="141"/>
      <c r="L123" s="141"/>
      <c r="M123" s="141"/>
      <c r="N123" s="141"/>
      <c r="O123" s="141"/>
      <c r="S123" s="143">
        <v>65</v>
      </c>
      <c r="T123" s="143" t="s">
        <v>236</v>
      </c>
      <c r="U123" s="156">
        <v>1</v>
      </c>
      <c r="V123" s="156">
        <v>0.85999999999999988</v>
      </c>
      <c r="W123" s="318">
        <f t="shared" ref="W123:W158" si="14">W$55*U123</f>
        <v>294.76979999999998</v>
      </c>
      <c r="X123" s="318">
        <f t="shared" ref="X123:X158" si="15">X$55*V123</f>
        <v>174.01781799999995</v>
      </c>
      <c r="Y123" s="151">
        <f t="shared" ref="Y123:Y154" si="16">W123+X123+$F$8+$F$10+$E$14</f>
        <v>1090.922818</v>
      </c>
      <c r="Z123" s="159">
        <f t="shared" si="13"/>
        <v>73840.069732000018</v>
      </c>
      <c r="AA123" s="178">
        <f t="shared" si="5"/>
        <v>64073.686748966778</v>
      </c>
    </row>
    <row r="124" spans="1:27" s="143" customFormat="1" hidden="1" x14ac:dyDescent="0.2">
      <c r="A124" s="141"/>
      <c r="B124" s="141"/>
      <c r="C124" s="141"/>
      <c r="D124" s="141"/>
      <c r="E124" s="141"/>
      <c r="F124" s="141"/>
      <c r="G124" s="141"/>
      <c r="H124" s="141"/>
      <c r="I124" s="141"/>
      <c r="J124" s="141"/>
      <c r="K124" s="141"/>
      <c r="L124" s="141"/>
      <c r="M124" s="141"/>
      <c r="N124" s="141"/>
      <c r="O124" s="141"/>
      <c r="S124" s="143">
        <v>66</v>
      </c>
      <c r="T124" s="143" t="s">
        <v>237</v>
      </c>
      <c r="U124" s="156">
        <v>1</v>
      </c>
      <c r="V124" s="156">
        <v>0.85999999999999988</v>
      </c>
      <c r="W124" s="318">
        <f t="shared" si="14"/>
        <v>294.76979999999998</v>
      </c>
      <c r="X124" s="318">
        <f t="shared" si="15"/>
        <v>174.01781799999995</v>
      </c>
      <c r="Y124" s="151">
        <f t="shared" si="16"/>
        <v>1090.922818</v>
      </c>
      <c r="Z124" s="159">
        <f t="shared" ref="Z124:Z155" si="17">Z123+Y124</f>
        <v>74930.992550000024</v>
      </c>
      <c r="AA124" s="178">
        <f t="shared" si="5"/>
        <v>65020.31975136682</v>
      </c>
    </row>
    <row r="125" spans="1:27" s="143" customFormat="1" hidden="1" x14ac:dyDescent="0.2">
      <c r="A125" s="141"/>
      <c r="B125" s="141"/>
      <c r="C125" s="141"/>
      <c r="D125" s="141"/>
      <c r="E125" s="141"/>
      <c r="F125" s="141"/>
      <c r="G125" s="141"/>
      <c r="H125" s="141"/>
      <c r="I125" s="141"/>
      <c r="J125" s="141"/>
      <c r="K125" s="141"/>
      <c r="L125" s="141"/>
      <c r="M125" s="141"/>
      <c r="N125" s="141"/>
      <c r="O125" s="141"/>
      <c r="S125" s="143">
        <v>67</v>
      </c>
      <c r="T125" s="143" t="s">
        <v>238</v>
      </c>
      <c r="U125" s="156">
        <v>1</v>
      </c>
      <c r="V125" s="156">
        <v>0.85999999999999988</v>
      </c>
      <c r="W125" s="318">
        <f t="shared" si="14"/>
        <v>294.76979999999998</v>
      </c>
      <c r="X125" s="318">
        <f t="shared" si="15"/>
        <v>174.01781799999995</v>
      </c>
      <c r="Y125" s="151">
        <f t="shared" si="16"/>
        <v>1090.922818</v>
      </c>
      <c r="Z125" s="159">
        <f t="shared" si="17"/>
        <v>76021.915368000031</v>
      </c>
      <c r="AA125" s="178">
        <f t="shared" si="5"/>
        <v>65966.952753766876</v>
      </c>
    </row>
    <row r="126" spans="1:27" s="143" customFormat="1" hidden="1" x14ac:dyDescent="0.2">
      <c r="A126" s="141"/>
      <c r="B126" s="141"/>
      <c r="C126" s="141"/>
      <c r="D126" s="141"/>
      <c r="E126" s="141"/>
      <c r="F126" s="141"/>
      <c r="G126" s="141"/>
      <c r="H126" s="141"/>
      <c r="I126" s="141"/>
      <c r="J126" s="141"/>
      <c r="K126" s="141"/>
      <c r="L126" s="141"/>
      <c r="M126" s="141"/>
      <c r="N126" s="141"/>
      <c r="O126" s="141"/>
      <c r="S126" s="143">
        <v>68</v>
      </c>
      <c r="T126" s="143" t="s">
        <v>239</v>
      </c>
      <c r="U126" s="156">
        <v>1</v>
      </c>
      <c r="V126" s="156">
        <v>0.85999999999999988</v>
      </c>
      <c r="W126" s="318">
        <f t="shared" si="14"/>
        <v>294.76979999999998</v>
      </c>
      <c r="X126" s="318">
        <f t="shared" si="15"/>
        <v>174.01781799999995</v>
      </c>
      <c r="Y126" s="151">
        <f t="shared" si="16"/>
        <v>1090.922818</v>
      </c>
      <c r="Z126" s="159">
        <f t="shared" si="17"/>
        <v>77112.838186000037</v>
      </c>
      <c r="AA126" s="178">
        <f t="shared" si="5"/>
        <v>66913.585756166925</v>
      </c>
    </row>
    <row r="127" spans="1:27" s="143" customFormat="1" hidden="1" x14ac:dyDescent="0.2">
      <c r="A127" s="141"/>
      <c r="B127" s="141"/>
      <c r="C127" s="141"/>
      <c r="D127" s="141"/>
      <c r="E127" s="141"/>
      <c r="F127" s="141"/>
      <c r="G127" s="141"/>
      <c r="H127" s="141"/>
      <c r="I127" s="141"/>
      <c r="J127" s="141"/>
      <c r="K127" s="141"/>
      <c r="L127" s="141"/>
      <c r="M127" s="141"/>
      <c r="N127" s="141"/>
      <c r="O127" s="141"/>
      <c r="S127" s="143">
        <v>69</v>
      </c>
      <c r="T127" s="143" t="s">
        <v>240</v>
      </c>
      <c r="U127" s="156">
        <v>1</v>
      </c>
      <c r="V127" s="156">
        <v>0.85999999999999988</v>
      </c>
      <c r="W127" s="318">
        <f t="shared" si="14"/>
        <v>294.76979999999998</v>
      </c>
      <c r="X127" s="318">
        <f t="shared" si="15"/>
        <v>174.01781799999995</v>
      </c>
      <c r="Y127" s="151">
        <f t="shared" si="16"/>
        <v>1090.922818</v>
      </c>
      <c r="Z127" s="159">
        <f t="shared" si="17"/>
        <v>78203.761004000044</v>
      </c>
      <c r="AA127" s="178">
        <f t="shared" ref="AA127:AA158" si="18">(Z127*72%*$I$50)+(Z127*28%)</f>
        <v>67860.218758566974</v>
      </c>
    </row>
    <row r="128" spans="1:27" s="143" customFormat="1" hidden="1" x14ac:dyDescent="0.2">
      <c r="S128" s="143">
        <v>70</v>
      </c>
      <c r="T128" s="143" t="s">
        <v>241</v>
      </c>
      <c r="U128" s="156">
        <v>1</v>
      </c>
      <c r="V128" s="156">
        <v>0.83999999999999986</v>
      </c>
      <c r="W128" s="318">
        <f t="shared" si="14"/>
        <v>294.76979999999998</v>
      </c>
      <c r="X128" s="318">
        <f t="shared" si="15"/>
        <v>169.97089199999996</v>
      </c>
      <c r="Y128" s="151">
        <f t="shared" si="16"/>
        <v>1086.875892</v>
      </c>
      <c r="Z128" s="159">
        <f t="shared" si="17"/>
        <v>79290.63689600004</v>
      </c>
      <c r="AA128" s="178">
        <f t="shared" si="18"/>
        <v>68803.340097587497</v>
      </c>
    </row>
    <row r="129" spans="19:27" s="143" customFormat="1" hidden="1" x14ac:dyDescent="0.2">
      <c r="S129" s="143">
        <v>71</v>
      </c>
      <c r="T129" s="143" t="s">
        <v>242</v>
      </c>
      <c r="U129" s="156">
        <v>1</v>
      </c>
      <c r="V129" s="156">
        <v>0.83999999999999986</v>
      </c>
      <c r="W129" s="318">
        <f t="shared" si="14"/>
        <v>294.76979999999998</v>
      </c>
      <c r="X129" s="318">
        <f t="shared" si="15"/>
        <v>169.97089199999996</v>
      </c>
      <c r="Y129" s="151">
        <f t="shared" si="16"/>
        <v>1086.875892</v>
      </c>
      <c r="Z129" s="159">
        <f t="shared" si="17"/>
        <v>80377.512788000036</v>
      </c>
      <c r="AA129" s="178">
        <f t="shared" si="18"/>
        <v>69746.461436608006</v>
      </c>
    </row>
    <row r="130" spans="19:27" s="143" customFormat="1" hidden="1" x14ac:dyDescent="0.2">
      <c r="S130" s="143">
        <v>72</v>
      </c>
      <c r="T130" s="143" t="s">
        <v>243</v>
      </c>
      <c r="U130" s="156">
        <v>1</v>
      </c>
      <c r="V130" s="156">
        <v>0.83999999999999986</v>
      </c>
      <c r="W130" s="318">
        <f t="shared" si="14"/>
        <v>294.76979999999998</v>
      </c>
      <c r="X130" s="318">
        <f t="shared" si="15"/>
        <v>169.97089199999996</v>
      </c>
      <c r="Y130" s="151">
        <f t="shared" si="16"/>
        <v>1086.875892</v>
      </c>
      <c r="Z130" s="159">
        <f t="shared" si="17"/>
        <v>81464.388680000033</v>
      </c>
      <c r="AA130" s="178">
        <f t="shared" si="18"/>
        <v>70689.5827756285</v>
      </c>
    </row>
    <row r="131" spans="19:27" s="143" customFormat="1" hidden="1" x14ac:dyDescent="0.2">
      <c r="S131" s="143">
        <v>73</v>
      </c>
      <c r="T131" s="143" t="s">
        <v>244</v>
      </c>
      <c r="U131" s="156">
        <v>1</v>
      </c>
      <c r="V131" s="156">
        <v>0.83999999999999986</v>
      </c>
      <c r="W131" s="318">
        <f t="shared" si="14"/>
        <v>294.76979999999998</v>
      </c>
      <c r="X131" s="318">
        <f t="shared" si="15"/>
        <v>169.97089199999996</v>
      </c>
      <c r="Y131" s="151">
        <f t="shared" si="16"/>
        <v>1086.875892</v>
      </c>
      <c r="Z131" s="159">
        <f t="shared" si="17"/>
        <v>82551.264572000029</v>
      </c>
      <c r="AA131" s="178">
        <f t="shared" si="18"/>
        <v>71632.704114649023</v>
      </c>
    </row>
    <row r="132" spans="19:27" s="143" customFormat="1" hidden="1" x14ac:dyDescent="0.2">
      <c r="S132" s="143">
        <v>74</v>
      </c>
      <c r="T132" s="143" t="s">
        <v>245</v>
      </c>
      <c r="U132" s="156">
        <v>1</v>
      </c>
      <c r="V132" s="156">
        <v>0.83999999999999986</v>
      </c>
      <c r="W132" s="318">
        <f t="shared" si="14"/>
        <v>294.76979999999998</v>
      </c>
      <c r="X132" s="318">
        <f t="shared" si="15"/>
        <v>169.97089199999996</v>
      </c>
      <c r="Y132" s="151">
        <f t="shared" si="16"/>
        <v>1086.875892</v>
      </c>
      <c r="Z132" s="159">
        <f t="shared" si="17"/>
        <v>83638.140464000026</v>
      </c>
      <c r="AA132" s="178">
        <f t="shared" si="18"/>
        <v>72575.825453669531</v>
      </c>
    </row>
    <row r="133" spans="19:27" s="143" customFormat="1" hidden="1" x14ac:dyDescent="0.2">
      <c r="S133" s="143">
        <v>75</v>
      </c>
      <c r="T133" s="143" t="s">
        <v>246</v>
      </c>
      <c r="U133" s="156">
        <v>1</v>
      </c>
      <c r="V133" s="156">
        <v>0.83999999999999986</v>
      </c>
      <c r="W133" s="318">
        <f t="shared" si="14"/>
        <v>294.76979999999998</v>
      </c>
      <c r="X133" s="318">
        <f t="shared" si="15"/>
        <v>169.97089199999996</v>
      </c>
      <c r="Y133" s="151">
        <f t="shared" si="16"/>
        <v>1086.875892</v>
      </c>
      <c r="Z133" s="159">
        <f t="shared" si="17"/>
        <v>84725.016356000022</v>
      </c>
      <c r="AA133" s="178">
        <f t="shared" si="18"/>
        <v>73518.94679269004</v>
      </c>
    </row>
    <row r="134" spans="19:27" s="143" customFormat="1" hidden="1" x14ac:dyDescent="0.2">
      <c r="S134" s="143">
        <v>76</v>
      </c>
      <c r="T134" s="143" t="s">
        <v>247</v>
      </c>
      <c r="U134" s="156">
        <v>1</v>
      </c>
      <c r="V134" s="156">
        <v>0.83999999999999986</v>
      </c>
      <c r="W134" s="318">
        <f t="shared" si="14"/>
        <v>294.76979999999998</v>
      </c>
      <c r="X134" s="318">
        <f t="shared" si="15"/>
        <v>169.97089199999996</v>
      </c>
      <c r="Y134" s="151">
        <f t="shared" si="16"/>
        <v>1086.875892</v>
      </c>
      <c r="Z134" s="159">
        <f t="shared" si="17"/>
        <v>85811.892248000018</v>
      </c>
      <c r="AA134" s="178">
        <f t="shared" si="18"/>
        <v>74462.068131710548</v>
      </c>
    </row>
    <row r="135" spans="19:27" s="143" customFormat="1" hidden="1" x14ac:dyDescent="0.2">
      <c r="S135" s="143">
        <v>77</v>
      </c>
      <c r="T135" s="143" t="s">
        <v>248</v>
      </c>
      <c r="U135" s="156">
        <v>1</v>
      </c>
      <c r="V135" s="156">
        <v>0.81999999999999984</v>
      </c>
      <c r="W135" s="318">
        <f t="shared" si="14"/>
        <v>294.76979999999998</v>
      </c>
      <c r="X135" s="318">
        <f t="shared" si="15"/>
        <v>165.92396599999995</v>
      </c>
      <c r="Y135" s="151">
        <f t="shared" si="16"/>
        <v>1082.8289659999998</v>
      </c>
      <c r="Z135" s="159">
        <f t="shared" si="17"/>
        <v>86894.721214000019</v>
      </c>
      <c r="AA135" s="178">
        <f t="shared" si="18"/>
        <v>75401.677807351516</v>
      </c>
    </row>
    <row r="136" spans="19:27" s="143" customFormat="1" hidden="1" x14ac:dyDescent="0.2">
      <c r="S136" s="143">
        <v>78</v>
      </c>
      <c r="T136" s="143" t="s">
        <v>249</v>
      </c>
      <c r="U136" s="156">
        <v>1</v>
      </c>
      <c r="V136" s="156">
        <v>0.81999999999999984</v>
      </c>
      <c r="W136" s="318">
        <f t="shared" si="14"/>
        <v>294.76979999999998</v>
      </c>
      <c r="X136" s="318">
        <f t="shared" si="15"/>
        <v>165.92396599999995</v>
      </c>
      <c r="Y136" s="151">
        <f t="shared" si="16"/>
        <v>1082.8289659999998</v>
      </c>
      <c r="Z136" s="159">
        <f t="shared" si="17"/>
        <v>87977.55018000002</v>
      </c>
      <c r="AA136" s="178">
        <f t="shared" si="18"/>
        <v>76341.287482992499</v>
      </c>
    </row>
    <row r="137" spans="19:27" s="143" customFormat="1" hidden="1" x14ac:dyDescent="0.2">
      <c r="S137" s="143">
        <v>79</v>
      </c>
      <c r="T137" s="143" t="s">
        <v>250</v>
      </c>
      <c r="U137" s="156">
        <v>1</v>
      </c>
      <c r="V137" s="156">
        <v>0.81999999999999984</v>
      </c>
      <c r="W137" s="318">
        <f t="shared" si="14"/>
        <v>294.76979999999998</v>
      </c>
      <c r="X137" s="318">
        <f t="shared" si="15"/>
        <v>165.92396599999995</v>
      </c>
      <c r="Y137" s="151">
        <f t="shared" si="16"/>
        <v>1082.8289659999998</v>
      </c>
      <c r="Z137" s="159">
        <f t="shared" si="17"/>
        <v>89060.379146000021</v>
      </c>
      <c r="AA137" s="178">
        <f t="shared" si="18"/>
        <v>77280.897158633466</v>
      </c>
    </row>
    <row r="138" spans="19:27" s="143" customFormat="1" hidden="1" x14ac:dyDescent="0.2">
      <c r="S138" s="143">
        <v>80</v>
      </c>
      <c r="T138" s="143" t="s">
        <v>251</v>
      </c>
      <c r="U138" s="156">
        <v>1</v>
      </c>
      <c r="V138" s="156">
        <v>0.81999999999999984</v>
      </c>
      <c r="W138" s="318">
        <f t="shared" si="14"/>
        <v>294.76979999999998</v>
      </c>
      <c r="X138" s="318">
        <f t="shared" si="15"/>
        <v>165.92396599999995</v>
      </c>
      <c r="Y138" s="151">
        <f t="shared" si="16"/>
        <v>1082.8289659999998</v>
      </c>
      <c r="Z138" s="159">
        <f t="shared" si="17"/>
        <v>90143.208112000022</v>
      </c>
      <c r="AA138" s="178">
        <f t="shared" si="18"/>
        <v>78220.506834274449</v>
      </c>
    </row>
    <row r="139" spans="19:27" s="143" customFormat="1" hidden="1" x14ac:dyDescent="0.2">
      <c r="S139" s="143">
        <v>81</v>
      </c>
      <c r="T139" s="143" t="s">
        <v>252</v>
      </c>
      <c r="U139" s="156">
        <v>1</v>
      </c>
      <c r="V139" s="156">
        <v>0.81999999999999984</v>
      </c>
      <c r="W139" s="318">
        <f t="shared" si="14"/>
        <v>294.76979999999998</v>
      </c>
      <c r="X139" s="318">
        <f t="shared" si="15"/>
        <v>165.92396599999995</v>
      </c>
      <c r="Y139" s="151">
        <f t="shared" si="16"/>
        <v>1082.8289659999998</v>
      </c>
      <c r="Z139" s="159">
        <f t="shared" si="17"/>
        <v>91226.037078000023</v>
      </c>
      <c r="AA139" s="178">
        <f t="shared" si="18"/>
        <v>79160.116509915431</v>
      </c>
    </row>
    <row r="140" spans="19:27" s="143" customFormat="1" hidden="1" x14ac:dyDescent="0.2">
      <c r="S140" s="143">
        <v>82</v>
      </c>
      <c r="T140" s="143" t="s">
        <v>253</v>
      </c>
      <c r="U140" s="156">
        <v>1</v>
      </c>
      <c r="V140" s="156">
        <v>0.81999999999999984</v>
      </c>
      <c r="W140" s="318">
        <f t="shared" si="14"/>
        <v>294.76979999999998</v>
      </c>
      <c r="X140" s="318">
        <f t="shared" si="15"/>
        <v>165.92396599999995</v>
      </c>
      <c r="Y140" s="151">
        <f t="shared" si="16"/>
        <v>1082.8289659999998</v>
      </c>
      <c r="Z140" s="159">
        <f t="shared" si="17"/>
        <v>92308.866044000024</v>
      </c>
      <c r="AA140" s="178">
        <f t="shared" si="18"/>
        <v>80099.726185556414</v>
      </c>
    </row>
    <row r="141" spans="19:27" s="143" customFormat="1" hidden="1" x14ac:dyDescent="0.2">
      <c r="S141" s="143">
        <v>83</v>
      </c>
      <c r="T141" s="143" t="s">
        <v>254</v>
      </c>
      <c r="U141" s="156">
        <v>1</v>
      </c>
      <c r="V141" s="156">
        <v>0.81999999999999984</v>
      </c>
      <c r="W141" s="318">
        <f t="shared" si="14"/>
        <v>294.76979999999998</v>
      </c>
      <c r="X141" s="318">
        <f t="shared" si="15"/>
        <v>165.92396599999995</v>
      </c>
      <c r="Y141" s="151">
        <f t="shared" si="16"/>
        <v>1082.8289659999998</v>
      </c>
      <c r="Z141" s="159">
        <f t="shared" si="17"/>
        <v>93391.695010000025</v>
      </c>
      <c r="AA141" s="178">
        <f t="shared" si="18"/>
        <v>81039.335861197382</v>
      </c>
    </row>
    <row r="142" spans="19:27" s="143" customFormat="1" hidden="1" x14ac:dyDescent="0.2">
      <c r="S142" s="143">
        <v>84</v>
      </c>
      <c r="T142" s="143" t="s">
        <v>255</v>
      </c>
      <c r="U142" s="156">
        <v>1</v>
      </c>
      <c r="V142" s="156">
        <v>0.79999999999999982</v>
      </c>
      <c r="W142" s="318">
        <f t="shared" si="14"/>
        <v>294.76979999999998</v>
      </c>
      <c r="X142" s="318">
        <f t="shared" si="15"/>
        <v>161.87703999999997</v>
      </c>
      <c r="Y142" s="151">
        <f t="shared" si="16"/>
        <v>1078.7820399999998</v>
      </c>
      <c r="Z142" s="159">
        <f t="shared" si="17"/>
        <v>94470.47705000003</v>
      </c>
      <c r="AA142" s="178">
        <f t="shared" si="18"/>
        <v>81975.433873458824</v>
      </c>
    </row>
    <row r="143" spans="19:27" s="143" customFormat="1" hidden="1" x14ac:dyDescent="0.2">
      <c r="S143" s="143">
        <v>85</v>
      </c>
      <c r="T143" s="143" t="s">
        <v>256</v>
      </c>
      <c r="U143" s="156">
        <v>1</v>
      </c>
      <c r="V143" s="156">
        <v>0.79999999999999982</v>
      </c>
      <c r="W143" s="318">
        <f t="shared" si="14"/>
        <v>294.76979999999998</v>
      </c>
      <c r="X143" s="318">
        <f t="shared" si="15"/>
        <v>161.87703999999997</v>
      </c>
      <c r="Y143" s="151">
        <f t="shared" si="16"/>
        <v>1078.7820399999998</v>
      </c>
      <c r="Z143" s="159">
        <f t="shared" si="17"/>
        <v>95549.259090000036</v>
      </c>
      <c r="AA143" s="178">
        <f t="shared" si="18"/>
        <v>82911.53188572028</v>
      </c>
    </row>
    <row r="144" spans="19:27" s="143" customFormat="1" hidden="1" x14ac:dyDescent="0.2">
      <c r="S144" s="143">
        <v>86</v>
      </c>
      <c r="T144" s="143" t="s">
        <v>257</v>
      </c>
      <c r="U144" s="156">
        <v>1</v>
      </c>
      <c r="V144" s="156">
        <v>0.79999999999999982</v>
      </c>
      <c r="W144" s="318">
        <f t="shared" si="14"/>
        <v>294.76979999999998</v>
      </c>
      <c r="X144" s="318">
        <f t="shared" si="15"/>
        <v>161.87703999999997</v>
      </c>
      <c r="Y144" s="151">
        <f t="shared" si="16"/>
        <v>1078.7820399999998</v>
      </c>
      <c r="Z144" s="159">
        <f t="shared" si="17"/>
        <v>96628.041130000041</v>
      </c>
      <c r="AA144" s="178">
        <f t="shared" si="18"/>
        <v>83847.629897981707</v>
      </c>
    </row>
    <row r="145" spans="19:27" s="143" customFormat="1" hidden="1" x14ac:dyDescent="0.2">
      <c r="S145" s="143">
        <v>87</v>
      </c>
      <c r="T145" s="143" t="s">
        <v>258</v>
      </c>
      <c r="U145" s="156">
        <v>1</v>
      </c>
      <c r="V145" s="156">
        <v>0.79999999999999982</v>
      </c>
      <c r="W145" s="318">
        <f t="shared" si="14"/>
        <v>294.76979999999998</v>
      </c>
      <c r="X145" s="318">
        <f t="shared" si="15"/>
        <v>161.87703999999997</v>
      </c>
      <c r="Y145" s="151">
        <f t="shared" si="16"/>
        <v>1078.7820399999998</v>
      </c>
      <c r="Z145" s="159">
        <f t="shared" si="17"/>
        <v>97706.823170000047</v>
      </c>
      <c r="AA145" s="178">
        <f t="shared" si="18"/>
        <v>84783.727910243164</v>
      </c>
    </row>
    <row r="146" spans="19:27" s="143" customFormat="1" hidden="1" x14ac:dyDescent="0.2">
      <c r="S146" s="143">
        <v>88</v>
      </c>
      <c r="T146" s="143" t="s">
        <v>259</v>
      </c>
      <c r="U146" s="156">
        <v>1</v>
      </c>
      <c r="V146" s="156">
        <v>0.79999999999999982</v>
      </c>
      <c r="W146" s="318">
        <f t="shared" si="14"/>
        <v>294.76979999999998</v>
      </c>
      <c r="X146" s="318">
        <f t="shared" si="15"/>
        <v>161.87703999999997</v>
      </c>
      <c r="Y146" s="151">
        <f t="shared" si="16"/>
        <v>1078.7820399999998</v>
      </c>
      <c r="Z146" s="159">
        <f t="shared" si="17"/>
        <v>98785.605210000052</v>
      </c>
      <c r="AA146" s="178">
        <f t="shared" si="18"/>
        <v>85719.825922504606</v>
      </c>
    </row>
    <row r="147" spans="19:27" s="143" customFormat="1" hidden="1" x14ac:dyDescent="0.2">
      <c r="S147" s="143">
        <v>89</v>
      </c>
      <c r="T147" s="143" t="s">
        <v>260</v>
      </c>
      <c r="U147" s="156">
        <v>1</v>
      </c>
      <c r="V147" s="156">
        <v>0.79999999999999982</v>
      </c>
      <c r="W147" s="318">
        <f t="shared" si="14"/>
        <v>294.76979999999998</v>
      </c>
      <c r="X147" s="318">
        <f t="shared" si="15"/>
        <v>161.87703999999997</v>
      </c>
      <c r="Y147" s="151">
        <f t="shared" si="16"/>
        <v>1078.7820399999998</v>
      </c>
      <c r="Z147" s="159">
        <f t="shared" si="17"/>
        <v>99864.387250000058</v>
      </c>
      <c r="AA147" s="178">
        <f t="shared" si="18"/>
        <v>86655.923934766062</v>
      </c>
    </row>
    <row r="148" spans="19:27" s="143" customFormat="1" hidden="1" x14ac:dyDescent="0.2">
      <c r="S148" s="143">
        <v>90</v>
      </c>
      <c r="T148" s="143" t="s">
        <v>261</v>
      </c>
      <c r="U148" s="156">
        <v>1</v>
      </c>
      <c r="V148" s="156">
        <v>0.79999999999999982</v>
      </c>
      <c r="W148" s="318">
        <f t="shared" si="14"/>
        <v>294.76979999999998</v>
      </c>
      <c r="X148" s="318">
        <f t="shared" si="15"/>
        <v>161.87703999999997</v>
      </c>
      <c r="Y148" s="151">
        <f t="shared" si="16"/>
        <v>1078.7820399999998</v>
      </c>
      <c r="Z148" s="159">
        <f t="shared" si="17"/>
        <v>100943.16929000006</v>
      </c>
      <c r="AA148" s="178">
        <f t="shared" si="18"/>
        <v>87592.02194702749</v>
      </c>
    </row>
    <row r="149" spans="19:27" s="143" customFormat="1" hidden="1" x14ac:dyDescent="0.2">
      <c r="S149" s="143">
        <v>91</v>
      </c>
      <c r="T149" s="143" t="s">
        <v>262</v>
      </c>
      <c r="U149" s="156">
        <v>1</v>
      </c>
      <c r="V149" s="156">
        <v>0.7799999999999998</v>
      </c>
      <c r="W149" s="318">
        <f t="shared" si="14"/>
        <v>294.76979999999998</v>
      </c>
      <c r="X149" s="318">
        <f t="shared" si="15"/>
        <v>157.83011399999995</v>
      </c>
      <c r="Y149" s="151">
        <f t="shared" si="16"/>
        <v>1074.7351139999998</v>
      </c>
      <c r="Z149" s="159">
        <f t="shared" si="17"/>
        <v>102017.90440400006</v>
      </c>
      <c r="AA149" s="178">
        <f t="shared" si="18"/>
        <v>88524.608295909406</v>
      </c>
    </row>
    <row r="150" spans="19:27" s="143" customFormat="1" hidden="1" x14ac:dyDescent="0.2">
      <c r="S150" s="143">
        <v>92</v>
      </c>
      <c r="T150" s="143" t="s">
        <v>263</v>
      </c>
      <c r="U150" s="156">
        <v>1</v>
      </c>
      <c r="V150" s="156">
        <v>0.7799999999999998</v>
      </c>
      <c r="W150" s="318">
        <f t="shared" si="14"/>
        <v>294.76979999999998</v>
      </c>
      <c r="X150" s="318">
        <f t="shared" si="15"/>
        <v>157.83011399999995</v>
      </c>
      <c r="Y150" s="151">
        <f t="shared" si="16"/>
        <v>1074.7351139999998</v>
      </c>
      <c r="Z150" s="159">
        <f t="shared" si="17"/>
        <v>103092.63951800005</v>
      </c>
      <c r="AA150" s="178">
        <f t="shared" si="18"/>
        <v>89457.194644791307</v>
      </c>
    </row>
    <row r="151" spans="19:27" s="143" customFormat="1" hidden="1" x14ac:dyDescent="0.2">
      <c r="S151" s="143">
        <v>93</v>
      </c>
      <c r="T151" s="143" t="s">
        <v>264</v>
      </c>
      <c r="U151" s="156">
        <v>1</v>
      </c>
      <c r="V151" s="156">
        <v>0.7799999999999998</v>
      </c>
      <c r="W151" s="318">
        <f t="shared" si="14"/>
        <v>294.76979999999998</v>
      </c>
      <c r="X151" s="318">
        <f t="shared" si="15"/>
        <v>157.83011399999995</v>
      </c>
      <c r="Y151" s="151">
        <f t="shared" si="16"/>
        <v>1074.7351139999998</v>
      </c>
      <c r="Z151" s="159">
        <f t="shared" si="17"/>
        <v>104167.37463200005</v>
      </c>
      <c r="AA151" s="178">
        <f t="shared" si="18"/>
        <v>90389.780993673194</v>
      </c>
    </row>
    <row r="152" spans="19:27" s="143" customFormat="1" hidden="1" x14ac:dyDescent="0.2">
      <c r="S152" s="143">
        <v>94</v>
      </c>
      <c r="T152" s="143" t="s">
        <v>265</v>
      </c>
      <c r="U152" s="156">
        <v>1</v>
      </c>
      <c r="V152" s="156">
        <v>0.7799999999999998</v>
      </c>
      <c r="W152" s="318">
        <f t="shared" si="14"/>
        <v>294.76979999999998</v>
      </c>
      <c r="X152" s="318">
        <f t="shared" si="15"/>
        <v>157.83011399999995</v>
      </c>
      <c r="Y152" s="151">
        <f t="shared" si="16"/>
        <v>1074.7351139999998</v>
      </c>
      <c r="Z152" s="159">
        <f t="shared" si="17"/>
        <v>105242.10974600005</v>
      </c>
      <c r="AA152" s="178">
        <f t="shared" si="18"/>
        <v>91322.367342555095</v>
      </c>
    </row>
    <row r="153" spans="19:27" s="143" customFormat="1" hidden="1" x14ac:dyDescent="0.2">
      <c r="S153" s="143">
        <v>95</v>
      </c>
      <c r="T153" s="143" t="s">
        <v>266</v>
      </c>
      <c r="U153" s="156">
        <v>1</v>
      </c>
      <c r="V153" s="156">
        <v>0.7799999999999998</v>
      </c>
      <c r="W153" s="318">
        <f t="shared" si="14"/>
        <v>294.76979999999998</v>
      </c>
      <c r="X153" s="318">
        <f t="shared" si="15"/>
        <v>157.83011399999995</v>
      </c>
      <c r="Y153" s="151">
        <f t="shared" si="16"/>
        <v>1074.7351139999998</v>
      </c>
      <c r="Z153" s="159">
        <f t="shared" si="17"/>
        <v>106316.84486000004</v>
      </c>
      <c r="AA153" s="178">
        <f t="shared" si="18"/>
        <v>92254.953691436996</v>
      </c>
    </row>
    <row r="154" spans="19:27" s="143" customFormat="1" hidden="1" x14ac:dyDescent="0.2">
      <c r="S154" s="143">
        <v>96</v>
      </c>
      <c r="T154" s="143" t="s">
        <v>267</v>
      </c>
      <c r="U154" s="156">
        <v>1</v>
      </c>
      <c r="V154" s="156">
        <v>0.7799999999999998</v>
      </c>
      <c r="W154" s="318">
        <f t="shared" si="14"/>
        <v>294.76979999999998</v>
      </c>
      <c r="X154" s="318">
        <f t="shared" si="15"/>
        <v>157.83011399999995</v>
      </c>
      <c r="Y154" s="151">
        <f t="shared" si="16"/>
        <v>1074.7351139999998</v>
      </c>
      <c r="Z154" s="159">
        <f t="shared" si="17"/>
        <v>107391.57997400004</v>
      </c>
      <c r="AA154" s="178">
        <f t="shared" si="18"/>
        <v>93187.540040318898</v>
      </c>
    </row>
    <row r="155" spans="19:27" s="143" customFormat="1" hidden="1" x14ac:dyDescent="0.2">
      <c r="S155" s="143">
        <v>97</v>
      </c>
      <c r="T155" s="143" t="s">
        <v>268</v>
      </c>
      <c r="U155" s="156">
        <v>1</v>
      </c>
      <c r="V155" s="156">
        <v>0.7799999999999998</v>
      </c>
      <c r="W155" s="318">
        <f t="shared" si="14"/>
        <v>294.76979999999998</v>
      </c>
      <c r="X155" s="318">
        <f t="shared" si="15"/>
        <v>157.83011399999995</v>
      </c>
      <c r="Y155" s="151">
        <f t="shared" ref="Y155:Y158" si="19">W155+X155+$F$8+$F$10+$E$14</f>
        <v>1074.7351139999998</v>
      </c>
      <c r="Z155" s="159">
        <f t="shared" si="17"/>
        <v>108466.31508800003</v>
      </c>
      <c r="AA155" s="178">
        <f t="shared" si="18"/>
        <v>94120.126389200799</v>
      </c>
    </row>
    <row r="156" spans="19:27" s="143" customFormat="1" hidden="1" x14ac:dyDescent="0.2">
      <c r="S156" s="143">
        <v>98</v>
      </c>
      <c r="T156" s="143" t="s">
        <v>269</v>
      </c>
      <c r="U156" s="156">
        <v>1</v>
      </c>
      <c r="V156" s="156">
        <v>0.75999999999999979</v>
      </c>
      <c r="W156" s="318">
        <f t="shared" si="14"/>
        <v>294.76979999999998</v>
      </c>
      <c r="X156" s="318">
        <f t="shared" si="15"/>
        <v>153.78318799999994</v>
      </c>
      <c r="Y156" s="151">
        <f t="shared" si="19"/>
        <v>1070.6881879999999</v>
      </c>
      <c r="Z156" s="159">
        <f t="shared" ref="Z156:Z158" si="20">Z155+Y156</f>
        <v>109537.00327600003</v>
      </c>
      <c r="AA156" s="178">
        <f t="shared" si="18"/>
        <v>95049.201074703175</v>
      </c>
    </row>
    <row r="157" spans="19:27" s="143" customFormat="1" hidden="1" x14ac:dyDescent="0.2">
      <c r="S157" s="143">
        <v>99</v>
      </c>
      <c r="T157" s="143" t="s">
        <v>270</v>
      </c>
      <c r="U157" s="156">
        <v>1</v>
      </c>
      <c r="V157" s="156">
        <v>0.75999999999999979</v>
      </c>
      <c r="W157" s="318">
        <f t="shared" si="14"/>
        <v>294.76979999999998</v>
      </c>
      <c r="X157" s="318">
        <f t="shared" si="15"/>
        <v>153.78318799999994</v>
      </c>
      <c r="Y157" s="151">
        <f t="shared" si="19"/>
        <v>1070.6881879999999</v>
      </c>
      <c r="Z157" s="159">
        <f t="shared" si="20"/>
        <v>110607.69146400003</v>
      </c>
      <c r="AA157" s="178">
        <f t="shared" si="18"/>
        <v>95978.275760205535</v>
      </c>
    </row>
    <row r="158" spans="19:27" s="143" customFormat="1" hidden="1" x14ac:dyDescent="0.2">
      <c r="S158" s="143">
        <v>100</v>
      </c>
      <c r="T158" s="143" t="s">
        <v>271</v>
      </c>
      <c r="U158" s="156">
        <v>1</v>
      </c>
      <c r="V158" s="156">
        <v>0.75999999999999979</v>
      </c>
      <c r="W158" s="318">
        <f t="shared" si="14"/>
        <v>294.76979999999998</v>
      </c>
      <c r="X158" s="318">
        <f t="shared" si="15"/>
        <v>153.78318799999994</v>
      </c>
      <c r="Y158" s="151">
        <f t="shared" si="19"/>
        <v>1070.6881879999999</v>
      </c>
      <c r="Z158" s="159">
        <f t="shared" si="20"/>
        <v>111678.37965200003</v>
      </c>
      <c r="AA158" s="178">
        <f t="shared" si="18"/>
        <v>96907.350445707896</v>
      </c>
    </row>
    <row r="159" spans="19:27" s="143" customFormat="1" hidden="1" x14ac:dyDescent="0.2"/>
    <row r="160" spans="19:27" s="143" customFormat="1" hidden="1" x14ac:dyDescent="0.2"/>
    <row r="161" spans="1:200" s="143" customFormat="1" hidden="1" x14ac:dyDescent="0.2"/>
    <row r="162" spans="1:200" s="143" customFormat="1" hidden="1" x14ac:dyDescent="0.2"/>
    <row r="163" spans="1:200" s="143" customFormat="1" hidden="1" x14ac:dyDescent="0.2"/>
    <row r="164" spans="1:200" s="143" customFormat="1" hidden="1" x14ac:dyDescent="0.2"/>
    <row r="165" spans="1:200" s="143" customFormat="1" hidden="1" x14ac:dyDescent="0.2"/>
    <row r="166" spans="1:200" s="143" customFormat="1" hidden="1" x14ac:dyDescent="0.2"/>
    <row r="167" spans="1:200" s="143" customFormat="1" hidden="1" x14ac:dyDescent="0.2"/>
    <row r="168" spans="1:200" s="143" customFormat="1" hidden="1" x14ac:dyDescent="0.2"/>
    <row r="169" spans="1:200" s="143" customFormat="1" hidden="1" x14ac:dyDescent="0.2"/>
    <row r="170" spans="1:200" s="143" customFormat="1" hidden="1" x14ac:dyDescent="0.2"/>
    <row r="171" spans="1:200" s="143" customFormat="1" hidden="1" x14ac:dyDescent="0.2">
      <c r="A171" s="275"/>
    </row>
    <row r="172" spans="1:200" s="275" customFormat="1" hidden="1" x14ac:dyDescent="0.2">
      <c r="P172" s="143"/>
      <c r="Q172" s="143"/>
      <c r="R172" s="143"/>
      <c r="S172" s="143"/>
      <c r="T172" s="143"/>
      <c r="U172" s="143"/>
      <c r="V172" s="143"/>
      <c r="W172" s="143"/>
      <c r="X172" s="143"/>
      <c r="Y172" s="143"/>
      <c r="Z172" s="143"/>
      <c r="AA172" s="143"/>
      <c r="AB172" s="143"/>
      <c r="AC172" s="143"/>
      <c r="AD172" s="143"/>
      <c r="AE172" s="143"/>
      <c r="AF172" s="143"/>
      <c r="AG172" s="143"/>
      <c r="AH172" s="143"/>
      <c r="AI172" s="143"/>
      <c r="AJ172" s="143"/>
      <c r="AK172" s="143"/>
      <c r="AL172" s="143"/>
      <c r="AM172" s="143"/>
      <c r="AN172" s="143"/>
      <c r="AO172" s="143"/>
      <c r="AP172" s="143"/>
      <c r="AQ172" s="143"/>
      <c r="AR172" s="143"/>
      <c r="AS172" s="143"/>
      <c r="AT172" s="143"/>
      <c r="AU172" s="143"/>
      <c r="AV172" s="143"/>
      <c r="AW172" s="143"/>
      <c r="AX172" s="143"/>
      <c r="AY172" s="143"/>
      <c r="AZ172" s="143"/>
      <c r="BA172" s="143"/>
      <c r="BB172" s="143"/>
      <c r="BC172" s="143"/>
      <c r="BD172" s="143"/>
      <c r="BE172" s="143"/>
      <c r="BF172" s="143"/>
      <c r="BG172" s="143"/>
      <c r="BH172" s="143"/>
      <c r="BI172" s="143"/>
      <c r="BJ172" s="143"/>
      <c r="BK172" s="143"/>
      <c r="BL172" s="143"/>
      <c r="BM172" s="143"/>
      <c r="BN172" s="143"/>
      <c r="BO172" s="143"/>
      <c r="BP172" s="143"/>
      <c r="BQ172" s="143"/>
      <c r="BR172" s="143"/>
      <c r="BS172" s="143"/>
      <c r="BT172" s="143"/>
      <c r="BU172" s="143"/>
      <c r="BV172" s="143"/>
      <c r="BW172" s="143"/>
      <c r="BX172" s="143"/>
      <c r="BY172" s="143"/>
      <c r="BZ172" s="143"/>
      <c r="CA172" s="143"/>
      <c r="CB172" s="143"/>
      <c r="CC172" s="143"/>
      <c r="CD172" s="143"/>
      <c r="CE172" s="143"/>
      <c r="CF172" s="143"/>
      <c r="CG172" s="143"/>
      <c r="CH172" s="143"/>
      <c r="CI172" s="143"/>
      <c r="CJ172" s="143"/>
      <c r="CK172" s="143"/>
      <c r="CL172" s="143"/>
      <c r="CM172" s="143"/>
      <c r="CN172" s="143"/>
      <c r="CO172" s="143"/>
      <c r="CP172" s="143"/>
      <c r="CQ172" s="143"/>
      <c r="CR172" s="143"/>
      <c r="CS172" s="143"/>
      <c r="CT172" s="143"/>
      <c r="CU172" s="143"/>
      <c r="CV172" s="143"/>
      <c r="CW172" s="143"/>
      <c r="CX172" s="143"/>
      <c r="CY172" s="143"/>
      <c r="CZ172" s="143"/>
      <c r="DA172" s="143"/>
      <c r="DB172" s="143"/>
      <c r="DC172" s="143"/>
      <c r="DD172" s="143"/>
      <c r="DE172" s="143"/>
      <c r="DF172" s="143"/>
      <c r="DG172" s="143"/>
      <c r="DH172" s="143"/>
      <c r="DI172" s="143"/>
      <c r="DJ172" s="143"/>
      <c r="DK172" s="143"/>
      <c r="DL172" s="143"/>
      <c r="DM172" s="143"/>
      <c r="DN172" s="143"/>
      <c r="DO172" s="143"/>
      <c r="DP172" s="143"/>
      <c r="DQ172" s="143"/>
      <c r="DR172" s="143"/>
      <c r="DS172" s="143"/>
      <c r="DT172" s="143"/>
      <c r="DU172" s="143"/>
      <c r="DV172" s="143"/>
      <c r="DW172" s="143"/>
      <c r="DX172" s="143"/>
      <c r="DY172" s="143"/>
      <c r="DZ172" s="143"/>
      <c r="EA172" s="143"/>
      <c r="EB172" s="143"/>
      <c r="EC172" s="143"/>
      <c r="ED172" s="143"/>
      <c r="EE172" s="143"/>
      <c r="EF172" s="143"/>
      <c r="EG172" s="143"/>
      <c r="EH172" s="143"/>
      <c r="EI172" s="143"/>
      <c r="EJ172" s="143"/>
      <c r="EK172" s="143"/>
      <c r="EL172" s="143"/>
      <c r="EM172" s="143"/>
      <c r="EN172" s="143"/>
      <c r="EO172" s="143"/>
      <c r="EP172" s="143"/>
      <c r="EQ172" s="143"/>
      <c r="ER172" s="143"/>
      <c r="ES172" s="143"/>
      <c r="ET172" s="143"/>
      <c r="EU172" s="143"/>
      <c r="EV172" s="143"/>
      <c r="EW172" s="143"/>
      <c r="EX172" s="143"/>
      <c r="EY172" s="143"/>
      <c r="EZ172" s="143"/>
      <c r="FA172" s="143"/>
      <c r="FB172" s="143"/>
      <c r="FC172" s="143"/>
      <c r="FD172" s="143"/>
      <c r="FE172" s="143"/>
      <c r="FF172" s="143"/>
      <c r="FG172" s="143"/>
      <c r="FH172" s="143"/>
      <c r="FI172" s="143"/>
      <c r="FJ172" s="143"/>
      <c r="FK172" s="143"/>
      <c r="FL172" s="143"/>
      <c r="FM172" s="143"/>
      <c r="FN172" s="143"/>
      <c r="FO172" s="143"/>
      <c r="FP172" s="143"/>
      <c r="FQ172" s="143"/>
      <c r="FR172" s="143"/>
      <c r="FS172" s="143"/>
      <c r="FT172" s="143"/>
      <c r="FU172" s="143"/>
      <c r="FV172" s="143"/>
      <c r="FW172" s="143"/>
      <c r="FX172" s="143"/>
      <c r="FY172" s="143"/>
      <c r="FZ172" s="143"/>
      <c r="GA172" s="143"/>
      <c r="GB172" s="143"/>
      <c r="GC172" s="143"/>
      <c r="GD172" s="143"/>
      <c r="GE172" s="143"/>
      <c r="GF172" s="143"/>
      <c r="GG172" s="143"/>
      <c r="GH172" s="143"/>
      <c r="GI172" s="143"/>
      <c r="GJ172" s="143"/>
      <c r="GK172" s="143"/>
      <c r="GL172" s="143"/>
      <c r="GM172" s="143"/>
      <c r="GN172" s="143"/>
      <c r="GO172" s="143"/>
      <c r="GP172" s="143"/>
      <c r="GQ172" s="143"/>
      <c r="GR172" s="143"/>
    </row>
    <row r="173" spans="1:200" s="143" customFormat="1" x14ac:dyDescent="0.2">
      <c r="B173" s="138"/>
      <c r="C173" s="138"/>
      <c r="D173" s="138"/>
      <c r="E173" s="138"/>
      <c r="F173" s="138"/>
      <c r="G173" s="138"/>
      <c r="H173" s="138"/>
      <c r="I173" s="138"/>
      <c r="J173" s="138"/>
      <c r="K173" s="138"/>
      <c r="L173" s="138"/>
      <c r="M173" s="138"/>
      <c r="N173" s="138"/>
      <c r="O173" s="138"/>
    </row>
    <row r="174" spans="1:200" s="143" customFormat="1" x14ac:dyDescent="0.2">
      <c r="A174" s="138"/>
      <c r="B174" s="138"/>
      <c r="C174" s="138"/>
      <c r="D174" s="138"/>
      <c r="E174" s="138"/>
      <c r="F174" s="138"/>
      <c r="G174" s="138"/>
      <c r="H174" s="138"/>
      <c r="I174" s="138"/>
      <c r="J174" s="138"/>
      <c r="K174" s="138"/>
      <c r="L174" s="138"/>
      <c r="M174" s="138"/>
      <c r="N174" s="138"/>
      <c r="O174" s="138"/>
    </row>
    <row r="175" spans="1:200" s="143" customFormat="1" x14ac:dyDescent="0.2">
      <c r="A175" s="138"/>
      <c r="B175" s="138"/>
      <c r="C175" s="138"/>
      <c r="D175" s="138"/>
      <c r="E175" s="138"/>
      <c r="F175" s="138"/>
      <c r="G175" s="138"/>
      <c r="H175" s="138"/>
      <c r="I175" s="138"/>
      <c r="J175" s="138"/>
      <c r="K175" s="138"/>
      <c r="L175" s="138"/>
      <c r="M175" s="138"/>
      <c r="N175" s="138"/>
      <c r="O175" s="138"/>
    </row>
    <row r="176" spans="1:200" s="143" customFormat="1" x14ac:dyDescent="0.2">
      <c r="A176" s="138"/>
      <c r="B176" s="138"/>
      <c r="C176" s="138"/>
      <c r="D176" s="138"/>
      <c r="E176" s="138"/>
      <c r="F176" s="138"/>
      <c r="G176" s="138"/>
      <c r="H176" s="138"/>
      <c r="I176" s="138"/>
      <c r="J176" s="138"/>
      <c r="K176" s="138"/>
      <c r="L176" s="138"/>
      <c r="M176" s="138"/>
      <c r="N176" s="138"/>
      <c r="O176" s="138"/>
    </row>
    <row r="177" spans="1:15" s="143" customFormat="1" x14ac:dyDescent="0.2">
      <c r="A177" s="138"/>
      <c r="B177" s="138"/>
      <c r="C177" s="138"/>
      <c r="D177" s="138"/>
      <c r="E177" s="138"/>
      <c r="F177" s="138"/>
      <c r="G177" s="138"/>
      <c r="H177" s="138"/>
      <c r="I177" s="138"/>
      <c r="J177" s="138"/>
      <c r="K177" s="138"/>
      <c r="L177" s="138"/>
      <c r="M177" s="138"/>
      <c r="N177" s="138"/>
      <c r="O177" s="138"/>
    </row>
    <row r="178" spans="1:15" s="143" customFormat="1" x14ac:dyDescent="0.2">
      <c r="A178" s="138"/>
      <c r="B178" s="138"/>
      <c r="C178" s="138"/>
      <c r="D178" s="138"/>
      <c r="E178" s="138"/>
      <c r="F178" s="138"/>
      <c r="G178" s="138"/>
      <c r="H178" s="138"/>
      <c r="I178" s="138"/>
      <c r="J178" s="138"/>
      <c r="K178" s="138"/>
      <c r="L178" s="138"/>
      <c r="M178" s="138"/>
      <c r="N178" s="138"/>
      <c r="O178" s="138"/>
    </row>
    <row r="179" spans="1:15" s="143" customFormat="1" x14ac:dyDescent="0.2">
      <c r="A179" s="138"/>
      <c r="B179" s="138"/>
      <c r="C179" s="138"/>
      <c r="D179" s="138"/>
      <c r="E179" s="138"/>
      <c r="F179" s="138"/>
      <c r="G179" s="138"/>
      <c r="H179" s="138"/>
      <c r="I179" s="138"/>
      <c r="J179" s="138"/>
      <c r="K179" s="138"/>
      <c r="L179" s="138"/>
      <c r="M179" s="138"/>
      <c r="N179" s="138"/>
      <c r="O179" s="138"/>
    </row>
    <row r="180" spans="1:15" s="143" customFormat="1" x14ac:dyDescent="0.2">
      <c r="A180" s="138"/>
      <c r="B180" s="138"/>
      <c r="C180" s="138"/>
      <c r="D180" s="138"/>
      <c r="E180" s="138"/>
      <c r="F180" s="138"/>
      <c r="G180" s="138"/>
      <c r="H180" s="138"/>
      <c r="I180" s="138"/>
      <c r="J180" s="138"/>
      <c r="K180" s="138"/>
      <c r="L180" s="138"/>
      <c r="M180" s="138"/>
      <c r="N180" s="138"/>
      <c r="O180" s="138"/>
    </row>
    <row r="181" spans="1:15" s="143" customFormat="1" x14ac:dyDescent="0.2">
      <c r="A181" s="138"/>
      <c r="B181" s="138"/>
      <c r="C181" s="138"/>
      <c r="D181" s="138"/>
      <c r="E181" s="138"/>
      <c r="F181" s="138"/>
      <c r="G181" s="138"/>
      <c r="H181" s="138"/>
      <c r="I181" s="138"/>
      <c r="J181" s="138"/>
      <c r="K181" s="138"/>
      <c r="L181" s="138"/>
      <c r="M181" s="138"/>
      <c r="N181" s="138"/>
      <c r="O181" s="138"/>
    </row>
    <row r="182" spans="1:15" s="143" customFormat="1" x14ac:dyDescent="0.2">
      <c r="A182" s="138"/>
      <c r="B182" s="138"/>
      <c r="C182" s="138"/>
      <c r="D182" s="138"/>
      <c r="E182" s="138"/>
      <c r="F182" s="138"/>
      <c r="G182" s="138"/>
      <c r="H182" s="138"/>
      <c r="I182" s="138"/>
      <c r="J182" s="138"/>
      <c r="K182" s="138"/>
      <c r="L182" s="138"/>
      <c r="M182" s="138"/>
      <c r="N182" s="138"/>
      <c r="O182" s="138"/>
    </row>
    <row r="183" spans="1:15" s="143" customFormat="1" x14ac:dyDescent="0.2">
      <c r="A183" s="138"/>
      <c r="B183" s="138"/>
      <c r="C183" s="138"/>
      <c r="D183" s="138"/>
      <c r="E183" s="138"/>
      <c r="F183" s="138"/>
      <c r="G183" s="138"/>
      <c r="H183" s="138"/>
      <c r="I183" s="138"/>
      <c r="J183" s="138"/>
      <c r="K183" s="138"/>
      <c r="L183" s="138"/>
      <c r="M183" s="138"/>
      <c r="N183" s="138"/>
      <c r="O183" s="138"/>
    </row>
    <row r="184" spans="1:15" s="143" customFormat="1" x14ac:dyDescent="0.2">
      <c r="A184" s="138"/>
      <c r="B184" s="138"/>
      <c r="C184" s="138"/>
      <c r="D184" s="138"/>
      <c r="E184" s="138"/>
      <c r="F184" s="138"/>
      <c r="G184" s="138"/>
      <c r="H184" s="138"/>
      <c r="I184" s="138"/>
      <c r="J184" s="138"/>
      <c r="K184" s="138"/>
      <c r="L184" s="138"/>
      <c r="M184" s="138"/>
      <c r="N184" s="138"/>
      <c r="O184" s="138"/>
    </row>
    <row r="185" spans="1:15" s="143" customFormat="1" x14ac:dyDescent="0.2">
      <c r="A185" s="138"/>
      <c r="B185" s="138"/>
      <c r="C185" s="138"/>
      <c r="D185" s="138"/>
      <c r="E185" s="138"/>
      <c r="F185" s="138"/>
      <c r="G185" s="138"/>
      <c r="H185" s="138"/>
      <c r="I185" s="138"/>
      <c r="J185" s="138"/>
      <c r="K185" s="138"/>
      <c r="L185" s="138"/>
      <c r="M185" s="138"/>
      <c r="N185" s="138"/>
      <c r="O185" s="138"/>
    </row>
    <row r="186" spans="1:15" s="143" customFormat="1" x14ac:dyDescent="0.2"/>
    <row r="187" spans="1:15" s="143" customFormat="1" x14ac:dyDescent="0.2"/>
    <row r="188" spans="1:15" s="143" customFormat="1" x14ac:dyDescent="0.2"/>
    <row r="189" spans="1:15" s="143" customFormat="1" x14ac:dyDescent="0.2"/>
    <row r="190" spans="1:15" s="143" customFormat="1" x14ac:dyDescent="0.2"/>
    <row r="191" spans="1:15" s="143" customFormat="1" x14ac:dyDescent="0.2"/>
    <row r="192" spans="1:15" s="143" customFormat="1" x14ac:dyDescent="0.2"/>
    <row r="193" s="143" customFormat="1" x14ac:dyDescent="0.2"/>
    <row r="194" s="143" customFormat="1" x14ac:dyDescent="0.2"/>
    <row r="195" s="143" customFormat="1" x14ac:dyDescent="0.2"/>
    <row r="196" s="143" customFormat="1" x14ac:dyDescent="0.2"/>
    <row r="197" s="143" customFormat="1" x14ac:dyDescent="0.2"/>
    <row r="198" s="143" customFormat="1" x14ac:dyDescent="0.2"/>
    <row r="199" s="143" customFormat="1" x14ac:dyDescent="0.2"/>
    <row r="200" s="143" customFormat="1" ht="14.45" customHeight="1" x14ac:dyDescent="0.2"/>
    <row r="201" s="143" customFormat="1" x14ac:dyDescent="0.2"/>
    <row r="202" s="143" customFormat="1" x14ac:dyDescent="0.2"/>
    <row r="203" s="143" customFormat="1" x14ac:dyDescent="0.2"/>
    <row r="204" s="143" customFormat="1" x14ac:dyDescent="0.2"/>
  </sheetData>
  <sheetProtection algorithmName="SHA-512" hashValue="JkqIBUO0em8dQVvHvNppeB05iPLbDem/mWDu5/DbwwcLUse9xx42oh+SrZ5LX+p85Mk30C5E6R5n990zNG6Lpg==" saltValue="oNP+h/hayCbLkO5HlR1mxA==" spinCount="100000" sheet="1" objects="1" scenarios="1"/>
  <sortState xmlns:xlrd2="http://schemas.microsoft.com/office/spreadsheetml/2017/richdata2" ref="AE64:AL101">
    <sortCondition ref="AF64:AF101"/>
  </sortState>
  <mergeCells count="7">
    <mergeCell ref="H3:H4"/>
    <mergeCell ref="C17:F17"/>
    <mergeCell ref="J4:J14"/>
    <mergeCell ref="B5:B6"/>
    <mergeCell ref="C5:C6"/>
    <mergeCell ref="E3:E4"/>
    <mergeCell ref="F3:F4"/>
  </mergeCells>
  <pageMargins left="0.25" right="0.25" top="0.75" bottom="0.75" header="0.3" footer="0.3"/>
  <pageSetup scale="92"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Drop Down 1">
              <controlPr defaultSize="0" autoLine="0" autoPict="0">
                <anchor moveWithCells="1">
                  <from>
                    <xdr:col>2</xdr:col>
                    <xdr:colOff>38100</xdr:colOff>
                    <xdr:row>4</xdr:row>
                    <xdr:rowOff>142875</xdr:rowOff>
                  </from>
                  <to>
                    <xdr:col>2</xdr:col>
                    <xdr:colOff>666750</xdr:colOff>
                    <xdr:row>5</xdr:row>
                    <xdr:rowOff>95250</xdr:rowOff>
                  </to>
                </anchor>
              </controlPr>
            </control>
          </mc:Choice>
        </mc:AlternateContent>
        <mc:AlternateContent xmlns:mc="http://schemas.openxmlformats.org/markup-compatibility/2006">
          <mc:Choice Requires="x14">
            <control shapeId="7170" r:id="rId5" name="Drop Down 2">
              <controlPr defaultSize="0" autoLine="0" autoPict="0">
                <anchor moveWithCells="1">
                  <from>
                    <xdr:col>2</xdr:col>
                    <xdr:colOff>47625</xdr:colOff>
                    <xdr:row>7</xdr:row>
                    <xdr:rowOff>38100</xdr:rowOff>
                  </from>
                  <to>
                    <xdr:col>2</xdr:col>
                    <xdr:colOff>676275</xdr:colOff>
                    <xdr:row>7</xdr:row>
                    <xdr:rowOff>180975</xdr:rowOff>
                  </to>
                </anchor>
              </controlPr>
            </control>
          </mc:Choice>
        </mc:AlternateContent>
        <mc:AlternateContent xmlns:mc="http://schemas.openxmlformats.org/markup-compatibility/2006">
          <mc:Choice Requires="x14">
            <control shapeId="7172" r:id="rId6" name="Drop Down 4">
              <controlPr defaultSize="0" autoLine="0" autoPict="0">
                <anchor moveWithCells="1">
                  <from>
                    <xdr:col>2</xdr:col>
                    <xdr:colOff>57150</xdr:colOff>
                    <xdr:row>9</xdr:row>
                    <xdr:rowOff>28575</xdr:rowOff>
                  </from>
                  <to>
                    <xdr:col>2</xdr:col>
                    <xdr:colOff>685800</xdr:colOff>
                    <xdr:row>9</xdr:row>
                    <xdr:rowOff>180975</xdr:rowOff>
                  </to>
                </anchor>
              </controlPr>
            </control>
          </mc:Choice>
        </mc:AlternateContent>
        <mc:AlternateContent xmlns:mc="http://schemas.openxmlformats.org/markup-compatibility/2006">
          <mc:Choice Requires="x14">
            <control shapeId="7173" r:id="rId7" name="Drop Down 5">
              <controlPr defaultSize="0" autoLine="0" autoPict="0">
                <anchor moveWithCells="1">
                  <from>
                    <xdr:col>1</xdr:col>
                    <xdr:colOff>1123950</xdr:colOff>
                    <xdr:row>3</xdr:row>
                    <xdr:rowOff>171450</xdr:rowOff>
                  </from>
                  <to>
                    <xdr:col>1</xdr:col>
                    <xdr:colOff>2228850</xdr:colOff>
                    <xdr:row>3</xdr:row>
                    <xdr:rowOff>419100</xdr:rowOff>
                  </to>
                </anchor>
              </controlPr>
            </control>
          </mc:Choice>
        </mc:AlternateContent>
        <mc:AlternateContent xmlns:mc="http://schemas.openxmlformats.org/markup-compatibility/2006">
          <mc:Choice Requires="x14">
            <control shapeId="7174" r:id="rId8" name="Drop Down 6">
              <controlPr defaultSize="0" autoLine="0" autoPict="0">
                <anchor moveWithCells="1">
                  <from>
                    <xdr:col>2</xdr:col>
                    <xdr:colOff>57150</xdr:colOff>
                    <xdr:row>11</xdr:row>
                    <xdr:rowOff>57150</xdr:rowOff>
                  </from>
                  <to>
                    <xdr:col>2</xdr:col>
                    <xdr:colOff>704850</xdr:colOff>
                    <xdr:row>11</xdr:row>
                    <xdr:rowOff>209550</xdr:rowOff>
                  </to>
                </anchor>
              </controlPr>
            </control>
          </mc:Choice>
        </mc:AlternateContent>
        <mc:AlternateContent xmlns:mc="http://schemas.openxmlformats.org/markup-compatibility/2006">
          <mc:Choice Requires="x14">
            <control shapeId="7176" r:id="rId9" name="Drop Down 8">
              <controlPr defaultSize="0" autoLine="0" autoPict="0">
                <anchor moveWithCells="1">
                  <from>
                    <xdr:col>6</xdr:col>
                    <xdr:colOff>219075</xdr:colOff>
                    <xdr:row>2</xdr:row>
                    <xdr:rowOff>371475</xdr:rowOff>
                  </from>
                  <to>
                    <xdr:col>6</xdr:col>
                    <xdr:colOff>1009650</xdr:colOff>
                    <xdr:row>2</xdr:row>
                    <xdr:rowOff>552450</xdr:rowOff>
                  </to>
                </anchor>
              </controlPr>
            </control>
          </mc:Choice>
        </mc:AlternateContent>
        <mc:AlternateContent xmlns:mc="http://schemas.openxmlformats.org/markup-compatibility/2006">
          <mc:Choice Requires="x14">
            <control shapeId="7177" r:id="rId10" name="Drop Down 9">
              <controlPr defaultSize="0" autoLine="0" autoPict="0">
                <anchor moveWithCells="1">
                  <from>
                    <xdr:col>9</xdr:col>
                    <xdr:colOff>219075</xdr:colOff>
                    <xdr:row>10</xdr:row>
                    <xdr:rowOff>19050</xdr:rowOff>
                  </from>
                  <to>
                    <xdr:col>9</xdr:col>
                    <xdr:colOff>1009650</xdr:colOff>
                    <xdr:row>11</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CBBD6-7A0B-46B4-B1BE-01E656B1CD8F}">
  <sheetPr>
    <tabColor theme="3" tint="-0.249977111117893"/>
  </sheetPr>
  <dimension ref="B1:S117"/>
  <sheetViews>
    <sheetView showGridLines="0" showRowColHeaders="0" zoomScale="113" zoomScaleNormal="100" workbookViewId="0">
      <pane ySplit="3" topLeftCell="A4" activePane="bottomLeft" state="frozen"/>
      <selection pane="bottomLeft"/>
    </sheetView>
  </sheetViews>
  <sheetFormatPr defaultRowHeight="12.75" x14ac:dyDescent="0.2"/>
  <cols>
    <col min="1" max="1" width="13.85546875" customWidth="1"/>
    <col min="2" max="2" width="3" customWidth="1"/>
    <col min="3" max="3" width="8.7109375" customWidth="1"/>
    <col min="4" max="4" width="6.85546875" customWidth="1"/>
    <col min="5" max="5" width="11.85546875" customWidth="1"/>
    <col min="6" max="6" width="10" customWidth="1"/>
    <col min="7" max="7" width="6.85546875" customWidth="1"/>
    <col min="8" max="8" width="10" customWidth="1"/>
    <col min="9" max="9" width="9.7109375" customWidth="1"/>
    <col min="10" max="10" width="10" customWidth="1"/>
    <col min="11" max="11" width="6.85546875" customWidth="1"/>
    <col min="12" max="13" width="10" customWidth="1"/>
    <col min="14" max="14" width="4.42578125" customWidth="1"/>
  </cols>
  <sheetData>
    <row r="1" spans="2:19" ht="20.25" customHeight="1" x14ac:dyDescent="0.25">
      <c r="B1" s="104"/>
      <c r="C1" s="403" t="s">
        <v>541</v>
      </c>
      <c r="D1" s="404"/>
      <c r="E1" s="404"/>
      <c r="F1" s="404"/>
      <c r="G1" s="404"/>
      <c r="H1" s="404"/>
      <c r="I1" s="404"/>
      <c r="J1" s="404"/>
      <c r="K1" s="404"/>
      <c r="L1" s="404"/>
      <c r="N1" s="325"/>
      <c r="O1" s="16"/>
      <c r="P1" s="16"/>
      <c r="Q1" s="16"/>
      <c r="R1" s="16"/>
    </row>
    <row r="2" spans="2:19" ht="115.5" customHeight="1" x14ac:dyDescent="0.2">
      <c r="B2" s="104"/>
      <c r="C2" s="11"/>
      <c r="D2" s="11"/>
      <c r="E2" s="11"/>
      <c r="F2" s="11"/>
      <c r="G2" s="11"/>
      <c r="H2" s="11"/>
      <c r="I2" s="11"/>
      <c r="J2" s="11"/>
      <c r="K2" s="11"/>
      <c r="L2" s="11"/>
      <c r="M2" s="11"/>
      <c r="N2" s="325"/>
      <c r="O2" s="16"/>
      <c r="P2" s="16"/>
      <c r="Q2" s="16"/>
      <c r="R2" s="16"/>
    </row>
    <row r="3" spans="2:19" ht="46.5" customHeight="1" x14ac:dyDescent="0.2">
      <c r="B3" s="104"/>
      <c r="C3" s="11"/>
      <c r="D3" s="11"/>
      <c r="E3" s="11"/>
      <c r="F3" s="11"/>
      <c r="G3" s="11"/>
      <c r="H3" s="11"/>
      <c r="I3" s="11"/>
      <c r="J3" s="11"/>
      <c r="K3" s="11"/>
      <c r="L3" s="11"/>
      <c r="M3" s="11"/>
      <c r="N3" s="325"/>
      <c r="O3" s="16"/>
      <c r="P3" s="16"/>
      <c r="Q3" s="16"/>
      <c r="R3" s="16"/>
    </row>
    <row r="4" spans="2:19" ht="52.5" customHeight="1" thickBot="1" x14ac:dyDescent="0.3">
      <c r="B4" s="104"/>
      <c r="C4" s="403" t="s">
        <v>448</v>
      </c>
      <c r="D4" s="405"/>
      <c r="E4" s="405"/>
      <c r="F4" s="405"/>
      <c r="G4" s="405"/>
      <c r="H4" s="405"/>
      <c r="I4" s="11"/>
      <c r="J4" s="11"/>
      <c r="K4" s="11"/>
      <c r="L4" s="11"/>
      <c r="M4" s="11"/>
      <c r="N4" s="325"/>
      <c r="O4" s="16"/>
      <c r="P4" s="16"/>
      <c r="Q4" s="16"/>
      <c r="R4" s="16"/>
    </row>
    <row r="5" spans="2:19" ht="40.5" customHeight="1" thickBot="1" x14ac:dyDescent="0.25">
      <c r="B5" s="104"/>
      <c r="C5" s="2"/>
      <c r="D5" s="305" t="s">
        <v>394</v>
      </c>
      <c r="E5" s="306" t="s">
        <v>51</v>
      </c>
      <c r="F5" s="307" t="s">
        <v>53</v>
      </c>
      <c r="G5" s="305" t="s">
        <v>287</v>
      </c>
      <c r="H5" s="307" t="s">
        <v>55</v>
      </c>
      <c r="I5" s="305" t="s">
        <v>56</v>
      </c>
      <c r="J5" s="307" t="s">
        <v>57</v>
      </c>
      <c r="K5" s="305" t="s">
        <v>288</v>
      </c>
      <c r="L5" s="307" t="s">
        <v>59</v>
      </c>
      <c r="M5" s="307" t="s">
        <v>168</v>
      </c>
      <c r="N5" s="325"/>
      <c r="P5" s="219" t="s">
        <v>484</v>
      </c>
      <c r="Q5" s="16"/>
      <c r="R5" s="16"/>
    </row>
    <row r="6" spans="2:19" ht="23.25" customHeight="1" thickBot="1" x14ac:dyDescent="0.25">
      <c r="B6" s="104"/>
      <c r="C6" s="33" t="s">
        <v>359</v>
      </c>
      <c r="D6" s="15"/>
      <c r="E6" s="31">
        <v>73.25</v>
      </c>
      <c r="F6" s="32">
        <v>68.180000000000007</v>
      </c>
      <c r="G6" s="15"/>
      <c r="H6" s="32">
        <v>27.35</v>
      </c>
      <c r="I6" s="168"/>
      <c r="J6" s="169">
        <v>127.68</v>
      </c>
      <c r="K6" s="15"/>
      <c r="L6" s="32">
        <v>96.33</v>
      </c>
      <c r="M6" s="169">
        <v>114.34</v>
      </c>
      <c r="N6" s="325"/>
      <c r="P6" s="11" t="s">
        <v>443</v>
      </c>
      <c r="Q6" s="16"/>
      <c r="R6" s="16"/>
    </row>
    <row r="7" spans="2:19" x14ac:dyDescent="0.2">
      <c r="B7" s="104"/>
      <c r="C7" s="4" t="s">
        <v>60</v>
      </c>
      <c r="D7" s="8" t="s">
        <v>127</v>
      </c>
      <c r="E7" s="266">
        <v>106.21249999999999</v>
      </c>
      <c r="F7" s="9">
        <v>96.133800000000008</v>
      </c>
      <c r="G7" s="8" t="s">
        <v>143</v>
      </c>
      <c r="H7" s="9">
        <v>17.504000000000001</v>
      </c>
      <c r="I7" s="8" t="s">
        <v>61</v>
      </c>
      <c r="J7" s="9">
        <v>490.2912</v>
      </c>
      <c r="K7" s="8" t="s">
        <v>155</v>
      </c>
      <c r="L7" s="9">
        <v>294.76979999999998</v>
      </c>
      <c r="M7" s="11"/>
      <c r="N7" s="325"/>
      <c r="P7" s="11" t="s">
        <v>442</v>
      </c>
      <c r="Q7" s="16"/>
      <c r="R7" s="16"/>
    </row>
    <row r="8" spans="2:19" x14ac:dyDescent="0.2">
      <c r="B8" s="104"/>
      <c r="C8" s="23" t="s">
        <v>62</v>
      </c>
      <c r="D8" s="24" t="s">
        <v>128</v>
      </c>
      <c r="E8" s="267">
        <v>117.9325</v>
      </c>
      <c r="F8" s="25">
        <v>104.99720000000001</v>
      </c>
      <c r="G8" s="24" t="s">
        <v>144</v>
      </c>
      <c r="H8" s="25">
        <v>47.042000000000002</v>
      </c>
      <c r="I8" s="24" t="s">
        <v>63</v>
      </c>
      <c r="J8" s="25">
        <v>370.27199999999999</v>
      </c>
      <c r="K8" s="24" t="s">
        <v>156</v>
      </c>
      <c r="L8" s="25">
        <v>230.2287</v>
      </c>
      <c r="M8" s="11"/>
      <c r="N8" s="325"/>
      <c r="P8" s="11" t="s">
        <v>440</v>
      </c>
      <c r="Q8" s="16"/>
      <c r="R8" s="16"/>
    </row>
    <row r="9" spans="2:19" x14ac:dyDescent="0.2">
      <c r="B9" s="104"/>
      <c r="C9" s="4" t="s">
        <v>64</v>
      </c>
      <c r="D9" s="8" t="s">
        <v>129</v>
      </c>
      <c r="E9" s="266">
        <v>130.38499999999999</v>
      </c>
      <c r="F9" s="9">
        <v>109.08800000000002</v>
      </c>
      <c r="G9" s="8" t="s">
        <v>145</v>
      </c>
      <c r="H9" s="9">
        <v>68.921999999999997</v>
      </c>
      <c r="I9" s="8" t="s">
        <v>65</v>
      </c>
      <c r="J9" s="9">
        <v>353.67360000000002</v>
      </c>
      <c r="K9" s="8" t="s">
        <v>157</v>
      </c>
      <c r="L9" s="9">
        <v>167.61419999999998</v>
      </c>
      <c r="M9" s="11"/>
      <c r="N9" s="325"/>
      <c r="P9" s="11" t="s">
        <v>444</v>
      </c>
      <c r="Q9" s="16"/>
      <c r="R9" s="16"/>
    </row>
    <row r="10" spans="2:19" x14ac:dyDescent="0.2">
      <c r="B10" s="104"/>
      <c r="C10" s="23" t="s">
        <v>66</v>
      </c>
      <c r="D10" s="24" t="s">
        <v>130</v>
      </c>
      <c r="E10" s="267">
        <v>132.58250000000001</v>
      </c>
      <c r="F10" s="25">
        <v>98.861000000000004</v>
      </c>
      <c r="G10" s="24" t="s">
        <v>146</v>
      </c>
      <c r="H10" s="25">
        <v>37.743000000000002</v>
      </c>
      <c r="I10" s="24" t="s">
        <v>67</v>
      </c>
      <c r="J10" s="25">
        <v>289.83359999999999</v>
      </c>
      <c r="K10" s="24" t="s">
        <v>158</v>
      </c>
      <c r="L10" s="25">
        <v>121.3758</v>
      </c>
      <c r="M10" s="11"/>
      <c r="N10" s="325"/>
      <c r="P10" s="11" t="s">
        <v>439</v>
      </c>
      <c r="Q10" s="16"/>
      <c r="R10" s="16"/>
    </row>
    <row r="11" spans="2:19" x14ac:dyDescent="0.2">
      <c r="B11" s="104"/>
      <c r="C11" s="4" t="s">
        <v>68</v>
      </c>
      <c r="D11" s="8" t="s">
        <v>131</v>
      </c>
      <c r="E11" s="266">
        <v>98.155000000000001</v>
      </c>
      <c r="F11" s="9">
        <v>90.679400000000015</v>
      </c>
      <c r="G11" s="8" t="s">
        <v>147</v>
      </c>
      <c r="H11" s="9">
        <v>60.4435</v>
      </c>
      <c r="I11" s="8" t="s">
        <v>69</v>
      </c>
      <c r="J11" s="9">
        <v>240.0384</v>
      </c>
      <c r="K11" s="8" t="s">
        <v>159</v>
      </c>
      <c r="L11" s="9">
        <v>87.660300000000007</v>
      </c>
      <c r="M11" s="11"/>
      <c r="N11" s="325"/>
      <c r="P11" s="11" t="s">
        <v>441</v>
      </c>
      <c r="Q11" s="16"/>
      <c r="R11" s="16"/>
    </row>
    <row r="12" spans="2:19" ht="13.5" thickBot="1" x14ac:dyDescent="0.25">
      <c r="B12" s="104"/>
      <c r="C12" s="23" t="s">
        <v>70</v>
      </c>
      <c r="D12" s="24" t="s">
        <v>132</v>
      </c>
      <c r="E12" s="267">
        <v>111.34</v>
      </c>
      <c r="F12" s="25">
        <v>102.95180000000001</v>
      </c>
      <c r="G12" s="24" t="s">
        <v>148</v>
      </c>
      <c r="H12" s="25">
        <v>77.126999999999995</v>
      </c>
      <c r="I12" s="24" t="s">
        <v>71</v>
      </c>
      <c r="J12" s="25">
        <v>270.6816</v>
      </c>
      <c r="K12" s="26" t="s">
        <v>160</v>
      </c>
      <c r="L12" s="269">
        <v>65.504400000000004</v>
      </c>
      <c r="M12" s="11"/>
      <c r="N12" s="325"/>
      <c r="O12" s="16"/>
    </row>
    <row r="13" spans="2:19" ht="15" x14ac:dyDescent="0.25">
      <c r="B13" s="104"/>
      <c r="C13" s="4" t="s">
        <v>72</v>
      </c>
      <c r="D13" s="8" t="s">
        <v>133</v>
      </c>
      <c r="E13" s="266">
        <v>115.735</v>
      </c>
      <c r="F13" s="9">
        <v>105.67900000000002</v>
      </c>
      <c r="G13" s="8" t="s">
        <v>149</v>
      </c>
      <c r="H13" s="9">
        <v>52.785499999999999</v>
      </c>
      <c r="I13" s="8" t="s">
        <v>73</v>
      </c>
      <c r="J13" s="9">
        <v>224.71680000000001</v>
      </c>
      <c r="K13" s="5"/>
      <c r="L13" s="6"/>
      <c r="M13" s="11"/>
      <c r="N13" s="325"/>
      <c r="O13" s="16"/>
    </row>
    <row r="14" spans="2:19" ht="15" x14ac:dyDescent="0.25">
      <c r="B14" s="104"/>
      <c r="C14" s="23" t="s">
        <v>74</v>
      </c>
      <c r="D14" s="24" t="s">
        <v>134</v>
      </c>
      <c r="E14" s="267">
        <v>80.575000000000003</v>
      </c>
      <c r="F14" s="25">
        <v>74.316200000000009</v>
      </c>
      <c r="G14" s="24" t="s">
        <v>150</v>
      </c>
      <c r="H14" s="25">
        <v>73.845000000000013</v>
      </c>
      <c r="I14" s="24" t="s">
        <v>75</v>
      </c>
      <c r="J14" s="25">
        <v>251.52960000000002</v>
      </c>
      <c r="K14" s="27"/>
      <c r="L14" s="28"/>
      <c r="M14" s="11"/>
      <c r="N14" s="326"/>
      <c r="O14" s="16"/>
      <c r="R14" s="337"/>
      <c r="S14" s="337"/>
    </row>
    <row r="15" spans="2:19" ht="15" x14ac:dyDescent="0.25">
      <c r="B15" s="104"/>
      <c r="C15" s="4" t="s">
        <v>76</v>
      </c>
      <c r="D15" s="8" t="s">
        <v>135</v>
      </c>
      <c r="E15" s="266">
        <v>78.377499999999998</v>
      </c>
      <c r="F15" s="9">
        <v>76.36160000000001</v>
      </c>
      <c r="G15" s="8" t="s">
        <v>151</v>
      </c>
      <c r="H15" s="9">
        <v>91.349000000000004</v>
      </c>
      <c r="I15" s="8" t="s">
        <v>77</v>
      </c>
      <c r="J15" s="9">
        <v>209.39519999999999</v>
      </c>
      <c r="K15" s="5"/>
      <c r="L15" s="6"/>
      <c r="M15" s="11"/>
      <c r="N15" s="327"/>
      <c r="O15" s="216"/>
      <c r="P15" s="337"/>
      <c r="Q15" s="337"/>
      <c r="R15" s="338"/>
      <c r="S15" s="338"/>
    </row>
    <row r="16" spans="2:19" ht="15" x14ac:dyDescent="0.25">
      <c r="B16" s="104"/>
      <c r="C16" s="23" t="s">
        <v>78</v>
      </c>
      <c r="D16" s="24" t="s">
        <v>136</v>
      </c>
      <c r="E16" s="267">
        <v>98.155000000000001</v>
      </c>
      <c r="F16" s="25">
        <v>93.406600000000012</v>
      </c>
      <c r="G16" s="24" t="s">
        <v>152</v>
      </c>
      <c r="H16" s="25">
        <v>77.400500000000008</v>
      </c>
      <c r="I16" s="24" t="s">
        <v>79</v>
      </c>
      <c r="J16" s="25">
        <v>208.11840000000001</v>
      </c>
      <c r="K16" s="27"/>
      <c r="L16" s="28"/>
      <c r="M16" s="11"/>
      <c r="N16" s="325"/>
      <c r="O16" s="16"/>
    </row>
    <row r="17" spans="2:19" ht="15" customHeight="1" x14ac:dyDescent="0.25">
      <c r="B17" s="104"/>
      <c r="C17" s="4" t="s">
        <v>80</v>
      </c>
      <c r="D17" s="8" t="s">
        <v>137</v>
      </c>
      <c r="E17" s="266">
        <v>105.47999999999999</v>
      </c>
      <c r="F17" s="9">
        <v>99.542800000000014</v>
      </c>
      <c r="G17" s="8" t="s">
        <v>153</v>
      </c>
      <c r="H17" s="9">
        <v>95.725000000000009</v>
      </c>
      <c r="I17" s="8" t="s">
        <v>81</v>
      </c>
      <c r="J17" s="9">
        <v>172.36800000000002</v>
      </c>
      <c r="K17" s="5"/>
      <c r="L17" s="6"/>
      <c r="M17" s="11"/>
      <c r="N17" s="325"/>
      <c r="O17" s="16"/>
    </row>
    <row r="18" spans="2:19" ht="15.75" thickBot="1" x14ac:dyDescent="0.3">
      <c r="B18" s="104"/>
      <c r="C18" s="23" t="s">
        <v>82</v>
      </c>
      <c r="D18" s="24" t="s">
        <v>138</v>
      </c>
      <c r="E18" s="267">
        <v>75.447500000000005</v>
      </c>
      <c r="F18" s="25">
        <v>71.589000000000013</v>
      </c>
      <c r="G18" s="26" t="s">
        <v>154</v>
      </c>
      <c r="H18" s="269">
        <v>108.85300000000001</v>
      </c>
      <c r="I18" s="24" t="s">
        <v>83</v>
      </c>
      <c r="J18" s="25">
        <v>225.99360000000001</v>
      </c>
      <c r="K18" s="27"/>
      <c r="L18" s="28"/>
      <c r="M18" s="11"/>
      <c r="N18" s="325"/>
      <c r="O18" s="16"/>
      <c r="R18" s="2"/>
      <c r="S18" s="2"/>
    </row>
    <row r="19" spans="2:19" ht="15" x14ac:dyDescent="0.25">
      <c r="B19" s="104"/>
      <c r="C19" s="4" t="s">
        <v>84</v>
      </c>
      <c r="D19" s="8" t="s">
        <v>139</v>
      </c>
      <c r="E19" s="266">
        <v>87.899999999999991</v>
      </c>
      <c r="F19" s="9">
        <v>83.861400000000003</v>
      </c>
      <c r="G19" s="5"/>
      <c r="H19" s="6"/>
      <c r="I19" s="8" t="s">
        <v>85</v>
      </c>
      <c r="J19" s="9">
        <v>195.35040000000001</v>
      </c>
      <c r="K19" s="5"/>
      <c r="L19" s="6"/>
      <c r="M19" s="11"/>
      <c r="N19" s="325"/>
      <c r="O19" s="16"/>
      <c r="R19" s="342"/>
      <c r="S19" s="342"/>
    </row>
    <row r="20" spans="2:19" ht="15" customHeight="1" x14ac:dyDescent="0.25">
      <c r="B20" s="104"/>
      <c r="C20" s="23" t="s">
        <v>86</v>
      </c>
      <c r="D20" s="24" t="s">
        <v>140</v>
      </c>
      <c r="E20" s="267">
        <v>102.55</v>
      </c>
      <c r="F20" s="25">
        <v>96.815600000000003</v>
      </c>
      <c r="G20" s="27"/>
      <c r="H20" s="28"/>
      <c r="I20" s="24" t="s">
        <v>87</v>
      </c>
      <c r="J20" s="25">
        <v>187.68960000000001</v>
      </c>
      <c r="K20" s="27"/>
      <c r="L20" s="28"/>
      <c r="M20" s="11"/>
      <c r="N20" s="325"/>
      <c r="O20" s="16"/>
    </row>
    <row r="21" spans="2:19" ht="15" x14ac:dyDescent="0.25">
      <c r="B21" s="104"/>
      <c r="C21" s="4" t="s">
        <v>88</v>
      </c>
      <c r="D21" s="8" t="s">
        <v>141</v>
      </c>
      <c r="E21" s="266">
        <v>107.67749999999999</v>
      </c>
      <c r="F21" s="9">
        <v>100.22460000000001</v>
      </c>
      <c r="G21" s="5"/>
      <c r="H21" s="6"/>
      <c r="I21" s="8" t="s">
        <v>89</v>
      </c>
      <c r="J21" s="9">
        <v>131.5104</v>
      </c>
      <c r="K21" s="5"/>
      <c r="L21" s="6"/>
      <c r="M21" s="11"/>
      <c r="N21" s="325"/>
      <c r="O21" s="16"/>
    </row>
    <row r="22" spans="2:19" ht="15.75" thickBot="1" x14ac:dyDescent="0.3">
      <c r="B22" s="104"/>
      <c r="C22" s="23" t="s">
        <v>90</v>
      </c>
      <c r="D22" s="26" t="s">
        <v>142</v>
      </c>
      <c r="E22" s="268">
        <v>74.715000000000003</v>
      </c>
      <c r="F22" s="269">
        <v>70.225400000000008</v>
      </c>
      <c r="G22" s="27"/>
      <c r="H22" s="28"/>
      <c r="I22" s="24" t="s">
        <v>91</v>
      </c>
      <c r="J22" s="25">
        <v>162.15360000000001</v>
      </c>
      <c r="K22" s="27"/>
      <c r="L22" s="28"/>
      <c r="M22" s="11"/>
      <c r="N22" s="325"/>
      <c r="O22" s="16"/>
    </row>
    <row r="23" spans="2:19" ht="15" x14ac:dyDescent="0.25">
      <c r="B23" s="104"/>
      <c r="C23" s="4" t="s">
        <v>92</v>
      </c>
      <c r="D23" s="7"/>
      <c r="E23" s="6"/>
      <c r="F23" s="6"/>
      <c r="G23" s="6"/>
      <c r="H23" s="6"/>
      <c r="I23" s="8" t="s">
        <v>93</v>
      </c>
      <c r="J23" s="9">
        <v>113.63520000000001</v>
      </c>
      <c r="K23" s="5"/>
      <c r="L23" s="6"/>
      <c r="M23" s="11"/>
      <c r="N23" s="325"/>
      <c r="O23" s="16"/>
    </row>
    <row r="24" spans="2:19" ht="15" x14ac:dyDescent="0.25">
      <c r="B24" s="104"/>
      <c r="C24" s="23" t="s">
        <v>94</v>
      </c>
      <c r="D24" s="29"/>
      <c r="E24" s="28"/>
      <c r="F24" s="28"/>
      <c r="G24" s="28"/>
      <c r="H24" s="28"/>
      <c r="I24" s="24" t="s">
        <v>95</v>
      </c>
      <c r="J24" s="25">
        <v>125.1264</v>
      </c>
      <c r="K24" s="27"/>
      <c r="L24" s="28"/>
      <c r="M24" s="11"/>
      <c r="N24" s="325"/>
      <c r="O24" s="16"/>
    </row>
    <row r="25" spans="2:19" ht="15" x14ac:dyDescent="0.25">
      <c r="B25" s="104"/>
      <c r="C25" s="4" t="s">
        <v>96</v>
      </c>
      <c r="D25" s="7"/>
      <c r="E25" s="6"/>
      <c r="F25" s="6"/>
      <c r="G25" s="6"/>
      <c r="H25" s="6"/>
      <c r="I25" s="8" t="s">
        <v>97</v>
      </c>
      <c r="J25" s="9">
        <v>120.0192</v>
      </c>
      <c r="K25" s="5"/>
      <c r="L25" s="6"/>
      <c r="M25" s="11"/>
      <c r="N25" s="325"/>
      <c r="O25" s="16"/>
    </row>
    <row r="26" spans="2:19" ht="15" x14ac:dyDescent="0.25">
      <c r="B26" s="104"/>
      <c r="C26" s="23" t="s">
        <v>98</v>
      </c>
      <c r="D26" s="29"/>
      <c r="E26" s="28"/>
      <c r="F26" s="28"/>
      <c r="G26" s="28"/>
      <c r="H26" s="28"/>
      <c r="I26" s="24" t="s">
        <v>99</v>
      </c>
      <c r="J26" s="25">
        <v>188.96640000000002</v>
      </c>
      <c r="K26" s="27"/>
      <c r="L26" s="28"/>
      <c r="M26" s="11"/>
      <c r="N26" s="328"/>
      <c r="O26" s="217"/>
    </row>
    <row r="27" spans="2:19" ht="15" x14ac:dyDescent="0.25">
      <c r="B27" s="104"/>
      <c r="C27" s="4" t="s">
        <v>100</v>
      </c>
      <c r="D27" s="7"/>
      <c r="E27" s="6"/>
      <c r="F27" s="6"/>
      <c r="G27" s="6"/>
      <c r="H27" s="6"/>
      <c r="I27" s="8" t="s">
        <v>101</v>
      </c>
      <c r="J27" s="9">
        <v>177.4752</v>
      </c>
      <c r="K27" s="5"/>
      <c r="L27" s="6"/>
      <c r="M27" s="11"/>
      <c r="N27" s="328"/>
      <c r="O27" s="217"/>
    </row>
    <row r="28" spans="2:19" ht="15" x14ac:dyDescent="0.25">
      <c r="B28" s="104"/>
      <c r="C28" s="23" t="s">
        <v>102</v>
      </c>
      <c r="D28" s="29"/>
      <c r="E28" s="28"/>
      <c r="F28" s="28"/>
      <c r="G28" s="28"/>
      <c r="H28" s="28"/>
      <c r="I28" s="24" t="s">
        <v>103</v>
      </c>
      <c r="J28" s="25">
        <v>146.83199999999999</v>
      </c>
      <c r="K28" s="27"/>
      <c r="L28" s="28"/>
      <c r="M28" s="11"/>
      <c r="N28" s="328"/>
      <c r="O28" s="217"/>
    </row>
    <row r="29" spans="2:19" ht="15" x14ac:dyDescent="0.25">
      <c r="B29" s="104"/>
      <c r="C29" s="4" t="s">
        <v>104</v>
      </c>
      <c r="D29" s="7"/>
      <c r="E29" s="6"/>
      <c r="F29" s="6"/>
      <c r="G29" s="6"/>
      <c r="H29" s="6"/>
      <c r="I29" s="8" t="s">
        <v>105</v>
      </c>
      <c r="J29" s="9">
        <v>85.545600000000007</v>
      </c>
      <c r="K29" s="5"/>
      <c r="L29" s="6"/>
      <c r="M29" s="11"/>
      <c r="N29" s="328"/>
      <c r="O29" s="217"/>
    </row>
    <row r="30" spans="2:19" ht="15" x14ac:dyDescent="0.25">
      <c r="B30" s="104"/>
      <c r="C30" s="23" t="s">
        <v>106</v>
      </c>
      <c r="D30" s="29"/>
      <c r="E30" s="28"/>
      <c r="F30" s="28"/>
      <c r="G30" s="28"/>
      <c r="H30" s="28"/>
      <c r="I30" s="24" t="s">
        <v>107</v>
      </c>
      <c r="J30" s="25">
        <v>136.61760000000001</v>
      </c>
      <c r="K30" s="27"/>
      <c r="L30" s="28"/>
      <c r="M30" s="11"/>
      <c r="N30" s="328"/>
      <c r="O30" s="217"/>
    </row>
    <row r="31" spans="2:19" ht="15.75" thickBot="1" x14ac:dyDescent="0.3">
      <c r="B31" s="104"/>
      <c r="C31" s="4" t="s">
        <v>108</v>
      </c>
      <c r="D31" s="7"/>
      <c r="E31" s="6"/>
      <c r="F31" s="6"/>
      <c r="G31" s="6"/>
      <c r="H31" s="6"/>
      <c r="I31" s="30" t="s">
        <v>109</v>
      </c>
      <c r="J31" s="10">
        <v>79.161600000000007</v>
      </c>
      <c r="K31" s="5"/>
      <c r="L31" s="6"/>
      <c r="M31" s="11"/>
      <c r="N31" s="328"/>
      <c r="O31" s="217"/>
    </row>
    <row r="32" spans="2:19" x14ac:dyDescent="0.2">
      <c r="B32" s="104"/>
      <c r="C32" s="39" t="s">
        <v>395</v>
      </c>
      <c r="D32" s="11"/>
      <c r="E32" s="11"/>
      <c r="F32" s="11"/>
      <c r="G32" s="11"/>
      <c r="H32" s="11"/>
      <c r="I32" s="11"/>
      <c r="J32" s="11"/>
      <c r="K32" s="11"/>
      <c r="L32" s="11"/>
      <c r="M32" s="11"/>
      <c r="N32" s="328"/>
      <c r="O32" s="217"/>
    </row>
    <row r="33" spans="2:18" x14ac:dyDescent="0.2">
      <c r="B33" s="104"/>
      <c r="C33" s="11"/>
      <c r="D33" s="11"/>
      <c r="E33" s="11"/>
      <c r="F33" s="11"/>
      <c r="G33" s="11"/>
      <c r="H33" s="11"/>
      <c r="I33" s="11"/>
      <c r="J33" s="11"/>
      <c r="K33" s="11"/>
      <c r="L33" s="11"/>
      <c r="M33" s="11"/>
      <c r="N33" s="328"/>
      <c r="O33" s="217"/>
    </row>
    <row r="34" spans="2:18" x14ac:dyDescent="0.2">
      <c r="B34" s="104"/>
      <c r="C34" s="11"/>
      <c r="D34" s="11"/>
      <c r="E34" s="11"/>
      <c r="F34" s="11"/>
      <c r="G34" s="11"/>
      <c r="H34" s="11"/>
      <c r="I34" s="11"/>
      <c r="J34" s="11"/>
      <c r="K34" s="11"/>
      <c r="L34" s="11"/>
      <c r="M34" s="11"/>
      <c r="N34" s="328"/>
      <c r="O34" s="217"/>
    </row>
    <row r="35" spans="2:18" x14ac:dyDescent="0.2">
      <c r="B35" s="104"/>
      <c r="C35" s="11"/>
      <c r="D35" s="11"/>
      <c r="E35" s="11"/>
      <c r="F35" s="11"/>
      <c r="G35" s="11"/>
      <c r="H35" s="11"/>
      <c r="I35" s="11"/>
      <c r="J35" s="11"/>
      <c r="K35" s="11"/>
      <c r="L35" s="11"/>
      <c r="M35" s="11"/>
      <c r="N35" s="328"/>
      <c r="O35" s="217"/>
    </row>
    <row r="36" spans="2:18" ht="15.75" x14ac:dyDescent="0.25">
      <c r="B36" s="104"/>
      <c r="C36" s="403" t="s">
        <v>379</v>
      </c>
      <c r="D36" s="405"/>
      <c r="E36" s="405"/>
      <c r="F36" s="405"/>
      <c r="G36" s="11"/>
      <c r="H36" s="11"/>
      <c r="I36" s="41" t="s">
        <v>417</v>
      </c>
      <c r="J36" s="308"/>
      <c r="K36" s="308"/>
      <c r="L36" s="308"/>
      <c r="M36" s="11"/>
      <c r="N36" s="328"/>
      <c r="O36" s="217"/>
    </row>
    <row r="37" spans="2:18" x14ac:dyDescent="0.2">
      <c r="B37" s="104"/>
      <c r="C37" s="11"/>
      <c r="D37" s="309" t="s">
        <v>412</v>
      </c>
      <c r="E37" s="310"/>
      <c r="F37" s="310" t="s">
        <v>413</v>
      </c>
      <c r="G37" s="11"/>
      <c r="H37" s="11"/>
      <c r="I37" s="311" t="s">
        <v>380</v>
      </c>
      <c r="J37" s="312"/>
      <c r="K37" s="313" t="s">
        <v>360</v>
      </c>
      <c r="L37" s="313" t="s">
        <v>161</v>
      </c>
      <c r="M37" s="11"/>
      <c r="N37" s="328"/>
      <c r="O37" s="217"/>
    </row>
    <row r="38" spans="2:18" x14ac:dyDescent="0.2">
      <c r="B38" s="104"/>
      <c r="C38" s="11"/>
      <c r="D38" s="17" t="s">
        <v>122</v>
      </c>
      <c r="E38" s="11"/>
      <c r="F38" s="72">
        <v>0.81630000000000003</v>
      </c>
      <c r="G38" s="11"/>
      <c r="H38" s="11"/>
      <c r="I38" s="11" t="s">
        <v>361</v>
      </c>
      <c r="J38" s="16"/>
      <c r="K38" s="12">
        <v>1</v>
      </c>
      <c r="L38" s="13">
        <v>3</v>
      </c>
      <c r="M38" s="11"/>
      <c r="N38" s="329"/>
      <c r="O38" s="11"/>
      <c r="P38" s="343"/>
    </row>
    <row r="39" spans="2:18" x14ac:dyDescent="0.2">
      <c r="B39" s="104"/>
      <c r="C39" s="11"/>
      <c r="D39" s="18" t="s">
        <v>123</v>
      </c>
      <c r="E39" s="20"/>
      <c r="F39" s="73">
        <v>0.80430000000000001</v>
      </c>
      <c r="G39" s="11"/>
      <c r="H39" s="11"/>
      <c r="I39" s="20" t="s">
        <v>362</v>
      </c>
      <c r="J39" s="19"/>
      <c r="K39" s="21">
        <v>1</v>
      </c>
      <c r="L39" s="22">
        <v>3</v>
      </c>
      <c r="M39" s="11"/>
      <c r="N39" s="329"/>
      <c r="O39" s="11"/>
      <c r="P39" s="343"/>
    </row>
    <row r="40" spans="2:18" ht="13.9" customHeight="1" x14ac:dyDescent="0.2">
      <c r="B40" s="104"/>
      <c r="C40" s="11"/>
      <c r="D40" s="17" t="s">
        <v>110</v>
      </c>
      <c r="E40" s="11"/>
      <c r="F40" s="72">
        <v>1.0398000000000001</v>
      </c>
      <c r="G40" s="11"/>
      <c r="H40" s="11"/>
      <c r="I40" s="11" t="s">
        <v>363</v>
      </c>
      <c r="J40" s="16"/>
      <c r="K40" s="12">
        <v>1</v>
      </c>
      <c r="L40" s="13">
        <v>3</v>
      </c>
      <c r="M40" s="11"/>
      <c r="N40" s="329"/>
      <c r="O40" s="11"/>
      <c r="P40" s="343"/>
      <c r="R40" s="176"/>
    </row>
    <row r="41" spans="2:18" x14ac:dyDescent="0.2">
      <c r="B41" s="104"/>
      <c r="C41" s="11"/>
      <c r="D41" s="18" t="s">
        <v>532</v>
      </c>
      <c r="E41" s="20"/>
      <c r="F41" s="73">
        <v>1.1886000000000001</v>
      </c>
      <c r="G41" s="11"/>
      <c r="H41" s="11"/>
      <c r="I41" s="20" t="s">
        <v>378</v>
      </c>
      <c r="J41" s="19"/>
      <c r="K41" s="21">
        <v>1</v>
      </c>
      <c r="L41" s="21">
        <v>1</v>
      </c>
      <c r="M41" s="11"/>
      <c r="N41" s="329"/>
      <c r="O41" s="11"/>
      <c r="P41" s="343"/>
    </row>
    <row r="42" spans="2:18" x14ac:dyDescent="0.2">
      <c r="B42" s="104"/>
      <c r="C42" s="11"/>
      <c r="D42" s="17" t="s">
        <v>536</v>
      </c>
      <c r="E42" s="11"/>
      <c r="F42" s="72">
        <v>0.83129274999999991</v>
      </c>
      <c r="G42" s="11"/>
      <c r="H42" s="11"/>
      <c r="I42" s="11" t="s">
        <v>364</v>
      </c>
      <c r="J42" s="16"/>
      <c r="K42" s="12">
        <v>1</v>
      </c>
      <c r="L42" s="12">
        <v>1</v>
      </c>
      <c r="M42" s="11"/>
      <c r="N42" s="329"/>
      <c r="O42" s="11"/>
      <c r="P42" s="343"/>
    </row>
    <row r="43" spans="2:18" ht="13.15" customHeight="1" x14ac:dyDescent="0.2">
      <c r="B43" s="104"/>
      <c r="C43" s="11"/>
      <c r="D43" s="18" t="s">
        <v>113</v>
      </c>
      <c r="E43" s="20"/>
      <c r="F43" s="73">
        <v>0.84789999999999999</v>
      </c>
      <c r="G43" s="11"/>
      <c r="H43" s="11"/>
      <c r="I43" s="20" t="s">
        <v>365</v>
      </c>
      <c r="J43" s="19"/>
      <c r="K43" s="21">
        <v>1</v>
      </c>
      <c r="L43" s="21">
        <v>1</v>
      </c>
      <c r="M43" s="11"/>
      <c r="N43" s="329"/>
      <c r="O43" s="11"/>
      <c r="P43" s="343"/>
    </row>
    <row r="44" spans="2:18" x14ac:dyDescent="0.2">
      <c r="B44" s="104"/>
      <c r="C44" s="11"/>
      <c r="D44" s="17" t="s">
        <v>533</v>
      </c>
      <c r="E44" s="11"/>
      <c r="F44" s="72">
        <v>0.99545749999999988</v>
      </c>
      <c r="G44" s="11"/>
      <c r="H44" s="11"/>
      <c r="I44" s="11" t="s">
        <v>366</v>
      </c>
      <c r="J44" s="16"/>
      <c r="K44" s="13">
        <v>0.98</v>
      </c>
      <c r="L44" s="12">
        <v>1</v>
      </c>
      <c r="M44" s="11"/>
      <c r="N44" s="329"/>
      <c r="O44" s="11"/>
      <c r="P44" s="343"/>
    </row>
    <row r="45" spans="2:18" x14ac:dyDescent="0.2">
      <c r="B45" s="104"/>
      <c r="C45" s="11"/>
      <c r="D45" s="18" t="s">
        <v>115</v>
      </c>
      <c r="E45" s="20"/>
      <c r="F45" s="73">
        <v>1.0941000000000001</v>
      </c>
      <c r="G45" s="11"/>
      <c r="H45" s="11"/>
      <c r="I45" s="20" t="s">
        <v>367</v>
      </c>
      <c r="J45" s="19"/>
      <c r="K45" s="22">
        <v>0.96</v>
      </c>
      <c r="L45" s="21">
        <v>1</v>
      </c>
      <c r="M45" s="11"/>
      <c r="N45" s="329"/>
      <c r="O45" s="11"/>
      <c r="P45" s="343"/>
    </row>
    <row r="46" spans="2:18" x14ac:dyDescent="0.2">
      <c r="B46" s="104"/>
      <c r="C46" s="11"/>
      <c r="D46" s="17" t="s">
        <v>534</v>
      </c>
      <c r="E46" s="11"/>
      <c r="F46" s="72">
        <v>1.26711</v>
      </c>
      <c r="G46" s="11"/>
      <c r="H46" s="11"/>
      <c r="I46" s="11" t="s">
        <v>368</v>
      </c>
      <c r="J46" s="16"/>
      <c r="K46" s="13">
        <v>0.94</v>
      </c>
      <c r="L46" s="12">
        <v>1</v>
      </c>
      <c r="M46" s="11"/>
      <c r="N46" s="329"/>
      <c r="O46" s="11"/>
      <c r="P46" s="343"/>
    </row>
    <row r="47" spans="2:18" x14ac:dyDescent="0.2">
      <c r="B47" s="104"/>
      <c r="C47" s="11"/>
      <c r="D47" s="18" t="s">
        <v>407</v>
      </c>
      <c r="E47" s="20"/>
      <c r="F47" s="73">
        <v>1.3138000000000001</v>
      </c>
      <c r="G47" s="11"/>
      <c r="H47" s="11"/>
      <c r="I47" s="20" t="s">
        <v>369</v>
      </c>
      <c r="J47" s="19"/>
      <c r="K47" s="22">
        <v>0.92</v>
      </c>
      <c r="L47" s="21">
        <v>1</v>
      </c>
      <c r="M47" s="11"/>
      <c r="N47" s="329"/>
      <c r="O47" s="11"/>
      <c r="P47" s="343"/>
    </row>
    <row r="48" spans="2:18" x14ac:dyDescent="0.2">
      <c r="B48" s="104"/>
      <c r="C48" s="11"/>
      <c r="D48" s="17" t="s">
        <v>117</v>
      </c>
      <c r="E48" s="11"/>
      <c r="F48" s="72">
        <v>0.9073</v>
      </c>
      <c r="G48" s="11"/>
      <c r="H48" s="11"/>
      <c r="I48" s="11" t="s">
        <v>370</v>
      </c>
      <c r="J48" s="16"/>
      <c r="K48" s="13">
        <v>0.9</v>
      </c>
      <c r="L48" s="12">
        <v>1</v>
      </c>
      <c r="M48" s="11"/>
      <c r="N48" s="329"/>
      <c r="O48" s="11"/>
      <c r="P48" s="343"/>
    </row>
    <row r="49" spans="2:18" x14ac:dyDescent="0.2">
      <c r="B49" s="104"/>
      <c r="C49" s="11"/>
      <c r="D49" s="18" t="s">
        <v>118</v>
      </c>
      <c r="E49" s="20"/>
      <c r="F49" s="73">
        <v>0.95369999999999999</v>
      </c>
      <c r="G49" s="11"/>
      <c r="H49" s="11"/>
      <c r="I49" s="20" t="s">
        <v>371</v>
      </c>
      <c r="J49" s="19"/>
      <c r="K49" s="22">
        <v>0.88</v>
      </c>
      <c r="L49" s="21">
        <v>1</v>
      </c>
      <c r="M49" s="11"/>
      <c r="N49" s="329"/>
      <c r="O49" s="11"/>
      <c r="P49" s="343"/>
    </row>
    <row r="50" spans="2:18" x14ac:dyDescent="0.2">
      <c r="B50" s="104"/>
      <c r="C50" s="11"/>
      <c r="D50" s="17" t="s">
        <v>119</v>
      </c>
      <c r="E50" s="11"/>
      <c r="F50" s="72">
        <v>0.88639999999999997</v>
      </c>
      <c r="G50" s="11"/>
      <c r="H50" s="11"/>
      <c r="I50" s="11" t="s">
        <v>372</v>
      </c>
      <c r="J50" s="16"/>
      <c r="K50" s="13">
        <v>0.86</v>
      </c>
      <c r="L50" s="12">
        <v>1</v>
      </c>
      <c r="M50" s="11"/>
      <c r="N50" s="329"/>
      <c r="O50" s="11"/>
      <c r="P50" s="343"/>
    </row>
    <row r="51" spans="2:18" x14ac:dyDescent="0.2">
      <c r="B51" s="104"/>
      <c r="C51" s="11"/>
      <c r="D51" s="18" t="s">
        <v>535</v>
      </c>
      <c r="E51" s="20"/>
      <c r="F51" s="73">
        <v>0.85499999999999998</v>
      </c>
      <c r="G51" s="11"/>
      <c r="H51" s="11"/>
      <c r="I51" s="20" t="s">
        <v>373</v>
      </c>
      <c r="J51" s="19"/>
      <c r="K51" s="22">
        <v>0.84</v>
      </c>
      <c r="L51" s="21">
        <v>1</v>
      </c>
      <c r="M51" s="11"/>
      <c r="N51" s="329"/>
      <c r="O51" s="11"/>
      <c r="P51" s="343"/>
    </row>
    <row r="52" spans="2:18" x14ac:dyDescent="0.2">
      <c r="B52" s="104"/>
      <c r="C52" s="11"/>
      <c r="D52" s="11"/>
      <c r="E52" s="11"/>
      <c r="F52" s="11"/>
      <c r="G52" s="11"/>
      <c r="H52" s="11"/>
      <c r="I52" s="11" t="s">
        <v>374</v>
      </c>
      <c r="J52" s="16"/>
      <c r="K52" s="13">
        <v>0.82</v>
      </c>
      <c r="L52" s="12">
        <v>1</v>
      </c>
      <c r="M52" s="11"/>
      <c r="N52" s="328"/>
      <c r="O52" s="217"/>
      <c r="P52" s="218"/>
      <c r="Q52" s="16"/>
      <c r="R52" s="16"/>
    </row>
    <row r="53" spans="2:18" ht="15" x14ac:dyDescent="0.25">
      <c r="B53" s="104"/>
      <c r="D53" s="84" t="s">
        <v>537</v>
      </c>
      <c r="E53" s="203"/>
      <c r="F53" s="39"/>
      <c r="G53" s="11"/>
      <c r="H53" s="11"/>
      <c r="I53" s="20" t="s">
        <v>375</v>
      </c>
      <c r="J53" s="19"/>
      <c r="K53" s="22">
        <v>0.8</v>
      </c>
      <c r="L53" s="21">
        <v>1</v>
      </c>
      <c r="M53" s="11"/>
      <c r="N53" s="328"/>
      <c r="O53" s="217"/>
      <c r="P53" s="218"/>
      <c r="Q53" s="16"/>
      <c r="R53" s="16"/>
    </row>
    <row r="54" spans="2:18" ht="15" x14ac:dyDescent="0.25">
      <c r="B54" s="104"/>
      <c r="C54" s="11"/>
      <c r="D54" s="113" t="s">
        <v>559</v>
      </c>
      <c r="E54" s="204"/>
      <c r="F54" s="39"/>
      <c r="G54" s="11"/>
      <c r="H54" s="11"/>
      <c r="I54" s="11" t="s">
        <v>376</v>
      </c>
      <c r="J54" s="16"/>
      <c r="K54" s="13">
        <v>0.78</v>
      </c>
      <c r="L54" s="12">
        <v>1</v>
      </c>
      <c r="M54" s="11"/>
      <c r="N54" s="328"/>
      <c r="O54" s="217"/>
      <c r="P54" s="218"/>
      <c r="Q54" s="16"/>
      <c r="R54" s="16"/>
    </row>
    <row r="55" spans="2:18" x14ac:dyDescent="0.2">
      <c r="B55" s="104"/>
      <c r="C55" s="11"/>
      <c r="D55" s="392" t="s">
        <v>560</v>
      </c>
      <c r="E55" s="391"/>
      <c r="F55" s="11"/>
      <c r="G55" s="11"/>
      <c r="H55" s="11"/>
      <c r="I55" s="20" t="s">
        <v>377</v>
      </c>
      <c r="J55" s="19"/>
      <c r="K55" s="22">
        <v>0.76</v>
      </c>
      <c r="L55" s="21">
        <v>1</v>
      </c>
      <c r="M55" s="11"/>
      <c r="N55" s="328"/>
      <c r="O55" s="217"/>
      <c r="P55" s="218"/>
      <c r="Q55" s="16"/>
      <c r="R55" s="16"/>
    </row>
    <row r="56" spans="2:18" hidden="1" x14ac:dyDescent="0.2">
      <c r="B56" s="104"/>
      <c r="C56" s="11"/>
      <c r="D56" s="12"/>
      <c r="E56" s="13"/>
      <c r="F56" s="11"/>
      <c r="G56" s="11"/>
      <c r="H56" s="11"/>
      <c r="I56" s="11"/>
      <c r="J56" s="11"/>
      <c r="K56" s="11"/>
      <c r="L56" s="11"/>
      <c r="M56" s="11"/>
      <c r="N56" s="328"/>
      <c r="O56" s="217"/>
      <c r="P56" s="218"/>
      <c r="Q56" s="16"/>
      <c r="R56" s="16"/>
    </row>
    <row r="57" spans="2:18" ht="6.6" hidden="1" customHeight="1" thickBot="1" x14ac:dyDescent="0.25">
      <c r="B57" s="104"/>
      <c r="C57" s="11"/>
      <c r="D57" s="12"/>
      <c r="E57" s="13"/>
      <c r="F57" s="11"/>
      <c r="G57" s="11"/>
      <c r="H57" s="11"/>
      <c r="I57" s="11"/>
      <c r="J57" s="11"/>
      <c r="K57" s="11"/>
      <c r="L57" s="11"/>
      <c r="M57" s="11"/>
      <c r="N57" s="328"/>
      <c r="O57" s="217"/>
      <c r="P57" s="218"/>
      <c r="Q57" s="16"/>
      <c r="R57" s="16"/>
    </row>
    <row r="58" spans="2:18" ht="9.6" hidden="1" customHeight="1" thickBot="1" x14ac:dyDescent="0.25">
      <c r="B58" s="104"/>
      <c r="C58" s="11"/>
      <c r="D58" s="12"/>
      <c r="E58" s="12"/>
      <c r="F58" s="11"/>
      <c r="G58" s="11"/>
      <c r="H58" s="11"/>
      <c r="I58" s="11"/>
      <c r="J58" s="11"/>
      <c r="K58" s="11"/>
      <c r="L58" s="11"/>
      <c r="M58" s="11"/>
      <c r="N58" s="328"/>
      <c r="O58" s="217"/>
      <c r="P58" s="218"/>
      <c r="Q58" s="16"/>
      <c r="R58" s="16"/>
    </row>
    <row r="59" spans="2:18" ht="9.6" customHeight="1" x14ac:dyDescent="0.2">
      <c r="B59" s="104"/>
      <c r="C59" s="11"/>
      <c r="D59" s="12"/>
      <c r="E59" s="12"/>
      <c r="F59" s="11"/>
      <c r="G59" s="11"/>
      <c r="H59" s="11"/>
      <c r="I59" s="11"/>
      <c r="J59" s="11"/>
      <c r="K59" s="11"/>
      <c r="L59" s="11"/>
      <c r="M59" s="11"/>
      <c r="N59" s="328"/>
      <c r="O59" s="217"/>
      <c r="P59" s="218"/>
      <c r="Q59" s="16"/>
      <c r="R59" s="16"/>
    </row>
    <row r="60" spans="2:18" ht="9.6" customHeight="1" thickBot="1" x14ac:dyDescent="0.25">
      <c r="B60" s="104"/>
      <c r="C60" s="200"/>
      <c r="D60" s="201"/>
      <c r="E60" s="201"/>
      <c r="F60" s="200"/>
      <c r="G60" s="200"/>
      <c r="H60" s="200"/>
      <c r="I60" s="200"/>
      <c r="J60" s="200"/>
      <c r="K60" s="200"/>
      <c r="L60" s="200"/>
      <c r="M60" s="200"/>
      <c r="N60" s="328"/>
      <c r="O60" s="217"/>
      <c r="P60" s="218"/>
      <c r="Q60" s="16"/>
      <c r="R60" s="16"/>
    </row>
    <row r="61" spans="2:18" ht="22.15" customHeight="1" thickTop="1" x14ac:dyDescent="0.25">
      <c r="B61" s="104"/>
      <c r="C61" s="14" t="s">
        <v>400</v>
      </c>
      <c r="D61" s="12"/>
      <c r="E61" s="12"/>
      <c r="F61" s="11"/>
      <c r="G61" s="11"/>
      <c r="H61" s="11"/>
      <c r="I61" s="11"/>
      <c r="J61" s="11"/>
      <c r="K61" s="11"/>
      <c r="L61" s="11"/>
      <c r="M61" s="11"/>
      <c r="N61" s="328"/>
      <c r="O61" s="217"/>
      <c r="P61" s="218"/>
      <c r="Q61" s="16"/>
      <c r="R61" s="16"/>
    </row>
    <row r="62" spans="2:18" ht="15.75" x14ac:dyDescent="0.25">
      <c r="B62" s="104"/>
      <c r="C62" s="49" t="s">
        <v>411</v>
      </c>
      <c r="D62" s="12"/>
      <c r="E62" s="12"/>
      <c r="F62" s="11"/>
      <c r="G62" s="11"/>
      <c r="H62" s="11"/>
      <c r="I62" s="11"/>
      <c r="J62" s="11"/>
      <c r="K62" s="11"/>
      <c r="L62" s="11"/>
      <c r="M62" s="11"/>
      <c r="N62" s="328"/>
      <c r="O62" s="217"/>
      <c r="P62" s="218"/>
      <c r="Q62" s="16"/>
      <c r="R62" s="16"/>
    </row>
    <row r="63" spans="2:18" ht="11.45" customHeight="1" x14ac:dyDescent="0.25">
      <c r="B63" s="104"/>
      <c r="C63" s="14"/>
      <c r="D63" s="12"/>
      <c r="E63" s="12"/>
      <c r="F63" s="11"/>
      <c r="G63" s="11"/>
      <c r="H63" s="11"/>
      <c r="I63" s="11"/>
      <c r="J63" s="11"/>
      <c r="K63" s="11"/>
      <c r="L63" s="11"/>
      <c r="M63" s="11"/>
      <c r="N63" s="328"/>
      <c r="O63" s="217"/>
      <c r="P63" s="218"/>
      <c r="Q63" s="16"/>
      <c r="R63" s="16"/>
    </row>
    <row r="64" spans="2:18" x14ac:dyDescent="0.2">
      <c r="B64" s="104"/>
      <c r="C64" s="11"/>
      <c r="D64" s="43" t="s">
        <v>401</v>
      </c>
      <c r="E64" s="44"/>
      <c r="F64" s="45"/>
      <c r="G64" s="45"/>
      <c r="H64" s="45"/>
      <c r="I64" s="45"/>
      <c r="J64" s="45"/>
      <c r="K64" s="45"/>
      <c r="L64" s="11"/>
      <c r="M64" s="11"/>
      <c r="N64" s="325"/>
      <c r="O64" s="16"/>
      <c r="P64" s="16"/>
      <c r="Q64" s="16"/>
      <c r="R64" s="16"/>
    </row>
    <row r="65" spans="2:18" x14ac:dyDescent="0.2">
      <c r="B65" s="104"/>
      <c r="C65" s="11"/>
      <c r="D65" s="46" t="s">
        <v>415</v>
      </c>
      <c r="E65" s="47"/>
      <c r="F65" s="48"/>
      <c r="G65" s="48"/>
      <c r="H65" s="48"/>
      <c r="I65" s="48"/>
      <c r="J65" s="48"/>
      <c r="K65" s="48"/>
      <c r="L65" s="11"/>
      <c r="M65" s="11"/>
      <c r="N65" s="325"/>
      <c r="O65" s="16"/>
      <c r="P65" s="16"/>
      <c r="Q65" s="16"/>
      <c r="R65" s="16"/>
    </row>
    <row r="66" spans="2:18" x14ac:dyDescent="0.2">
      <c r="B66" s="104"/>
      <c r="C66" s="11"/>
      <c r="D66" s="57" t="s">
        <v>542</v>
      </c>
      <c r="E66" s="58"/>
      <c r="F66" s="59"/>
      <c r="G66" s="59"/>
      <c r="H66" s="59"/>
      <c r="I66" s="59"/>
      <c r="J66" s="59"/>
      <c r="K66" s="59"/>
      <c r="L66" s="11"/>
      <c r="M66" s="11"/>
      <c r="N66" s="325"/>
      <c r="O66" s="16"/>
      <c r="P66" s="16"/>
      <c r="Q66" s="16"/>
      <c r="R66" s="16"/>
    </row>
    <row r="67" spans="2:18" ht="15" customHeight="1" x14ac:dyDescent="0.2">
      <c r="B67" s="104"/>
      <c r="C67" s="11"/>
      <c r="D67" s="67" t="s">
        <v>508</v>
      </c>
      <c r="E67" s="68"/>
      <c r="F67" s="69"/>
      <c r="G67" s="69"/>
      <c r="H67" s="69"/>
      <c r="I67" s="69"/>
      <c r="J67" s="69"/>
      <c r="K67" s="69"/>
      <c r="L67" s="11"/>
      <c r="M67" s="11"/>
      <c r="N67" s="325"/>
      <c r="O67" s="16"/>
      <c r="P67" s="16"/>
      <c r="Q67" s="16"/>
      <c r="R67" s="16"/>
    </row>
    <row r="68" spans="2:18" ht="15" customHeight="1" x14ac:dyDescent="0.2">
      <c r="B68" s="104"/>
      <c r="C68" s="11"/>
      <c r="D68" s="42"/>
      <c r="E68" s="12"/>
      <c r="F68" s="11"/>
      <c r="G68" s="11"/>
      <c r="H68" s="11"/>
      <c r="I68" s="11"/>
      <c r="J68" s="11"/>
      <c r="K68" s="11"/>
      <c r="L68" s="11"/>
      <c r="M68" s="11"/>
      <c r="N68" s="325"/>
      <c r="O68" s="16"/>
      <c r="P68" s="16"/>
      <c r="Q68" s="16"/>
      <c r="R68" s="16"/>
    </row>
    <row r="69" spans="2:18" ht="14.45" customHeight="1" x14ac:dyDescent="0.2">
      <c r="B69" s="104"/>
      <c r="C69" s="11"/>
      <c r="D69" s="42"/>
      <c r="E69" s="12"/>
      <c r="F69" s="11"/>
      <c r="G69" s="11"/>
      <c r="H69" s="431" t="s">
        <v>414</v>
      </c>
      <c r="I69" s="432"/>
      <c r="J69" s="432"/>
      <c r="K69" s="432"/>
      <c r="L69" s="433"/>
      <c r="M69" s="11"/>
      <c r="N69" s="325"/>
      <c r="O69" s="16"/>
      <c r="P69" s="16"/>
      <c r="Q69" s="16"/>
      <c r="R69" s="16"/>
    </row>
    <row r="70" spans="2:18" ht="13.5" thickBot="1" x14ac:dyDescent="0.25">
      <c r="B70" s="104"/>
      <c r="C70" s="11"/>
      <c r="D70" s="426" t="s">
        <v>437</v>
      </c>
      <c r="E70" s="426"/>
      <c r="F70" s="426"/>
      <c r="G70" s="11"/>
      <c r="H70" s="427" t="s">
        <v>409</v>
      </c>
      <c r="I70" s="428"/>
      <c r="J70" s="16"/>
      <c r="K70" s="429" t="s">
        <v>410</v>
      </c>
      <c r="L70" s="430"/>
      <c r="M70" s="11"/>
      <c r="N70" s="325"/>
      <c r="O70" s="16"/>
      <c r="P70" s="16"/>
      <c r="Q70" s="16"/>
      <c r="R70" s="16"/>
    </row>
    <row r="71" spans="2:18" ht="6" customHeight="1" thickTop="1" x14ac:dyDescent="0.2">
      <c r="B71" s="104"/>
      <c r="C71" s="11"/>
      <c r="D71" s="426"/>
      <c r="E71" s="426"/>
      <c r="F71" s="426"/>
      <c r="G71" s="11"/>
      <c r="H71" s="434" t="s">
        <v>404</v>
      </c>
      <c r="I71" s="436" t="s">
        <v>405</v>
      </c>
      <c r="J71" s="16"/>
      <c r="K71" s="434" t="s">
        <v>404</v>
      </c>
      <c r="L71" s="436" t="s">
        <v>405</v>
      </c>
      <c r="M71" s="11"/>
      <c r="N71" s="325"/>
      <c r="O71" s="16"/>
      <c r="P71" s="16"/>
      <c r="Q71" s="16"/>
      <c r="R71" s="16"/>
    </row>
    <row r="72" spans="2:18" x14ac:dyDescent="0.2">
      <c r="B72" s="104"/>
      <c r="C72" s="11"/>
      <c r="D72" s="76" t="s">
        <v>402</v>
      </c>
      <c r="E72" s="77"/>
      <c r="F72" s="78"/>
      <c r="G72" s="11"/>
      <c r="H72" s="435"/>
      <c r="I72" s="437"/>
      <c r="J72" s="16"/>
      <c r="K72" s="435"/>
      <c r="L72" s="437"/>
      <c r="M72" s="11"/>
      <c r="N72" s="325"/>
      <c r="O72" s="16"/>
      <c r="P72" s="16"/>
      <c r="Q72" s="16"/>
      <c r="R72" s="16"/>
    </row>
    <row r="73" spans="2:18" x14ac:dyDescent="0.2">
      <c r="B73" s="104"/>
      <c r="C73" s="11"/>
      <c r="D73" s="76"/>
      <c r="E73" s="77" t="s">
        <v>389</v>
      </c>
      <c r="F73" s="121">
        <f>E11</f>
        <v>98.155000000000001</v>
      </c>
      <c r="G73" s="50"/>
      <c r="H73" s="51">
        <v>1</v>
      </c>
      <c r="I73" s="52">
        <f>F73*H73</f>
        <v>98.155000000000001</v>
      </c>
      <c r="J73" s="82"/>
      <c r="K73" s="53">
        <v>0.96</v>
      </c>
      <c r="L73" s="52">
        <f>F73*K73</f>
        <v>94.228799999999993</v>
      </c>
      <c r="M73" s="11"/>
      <c r="N73" s="325"/>
      <c r="O73" s="16"/>
      <c r="P73" s="16"/>
      <c r="Q73" s="16"/>
      <c r="R73" s="16"/>
    </row>
    <row r="74" spans="2:18" x14ac:dyDescent="0.2">
      <c r="B74" s="104"/>
      <c r="C74" s="11"/>
      <c r="D74" s="76"/>
      <c r="E74" s="77" t="s">
        <v>390</v>
      </c>
      <c r="F74" s="121">
        <f>F11</f>
        <v>90.679400000000015</v>
      </c>
      <c r="G74" s="50"/>
      <c r="H74" s="51">
        <v>1</v>
      </c>
      <c r="I74" s="52">
        <f>F74*H74</f>
        <v>90.679400000000015</v>
      </c>
      <c r="J74" s="82"/>
      <c r="K74" s="54">
        <v>0.96</v>
      </c>
      <c r="L74" s="52">
        <f>F74*K74</f>
        <v>87.05222400000001</v>
      </c>
      <c r="M74" s="11"/>
      <c r="N74" s="325"/>
      <c r="O74" s="16"/>
      <c r="P74" s="16"/>
      <c r="Q74" s="16"/>
      <c r="R74" s="16"/>
    </row>
    <row r="75" spans="2:18" x14ac:dyDescent="0.2">
      <c r="B75" s="104"/>
      <c r="C75" s="11"/>
      <c r="D75" s="76" t="s">
        <v>396</v>
      </c>
      <c r="E75" s="77"/>
      <c r="F75" s="121"/>
      <c r="G75" s="50"/>
      <c r="H75" s="81"/>
      <c r="I75" s="52"/>
      <c r="J75" s="82"/>
      <c r="K75" s="83"/>
      <c r="L75" s="52"/>
      <c r="M75" s="11"/>
      <c r="N75" s="325"/>
      <c r="O75" s="16"/>
      <c r="P75" s="16"/>
      <c r="Q75" s="16"/>
      <c r="R75" s="16"/>
    </row>
    <row r="76" spans="2:18" x14ac:dyDescent="0.2">
      <c r="B76" s="104"/>
      <c r="C76" s="11"/>
      <c r="D76" s="76"/>
      <c r="E76" s="77" t="s">
        <v>391</v>
      </c>
      <c r="F76" s="121">
        <f>H8</f>
        <v>47.042000000000002</v>
      </c>
      <c r="G76" s="50"/>
      <c r="H76" s="81" t="s">
        <v>403</v>
      </c>
      <c r="I76" s="52">
        <f>F76</f>
        <v>47.042000000000002</v>
      </c>
      <c r="J76" s="82"/>
      <c r="K76" s="83" t="s">
        <v>403</v>
      </c>
      <c r="L76" s="52">
        <f>F76</f>
        <v>47.042000000000002</v>
      </c>
      <c r="M76" s="11"/>
      <c r="N76" s="325"/>
      <c r="O76" s="16"/>
      <c r="P76" s="16"/>
      <c r="Q76" s="16"/>
      <c r="R76" s="16"/>
    </row>
    <row r="77" spans="2:18" x14ac:dyDescent="0.2">
      <c r="B77" s="104"/>
      <c r="C77" s="11"/>
      <c r="D77" s="76" t="s">
        <v>397</v>
      </c>
      <c r="E77" s="77"/>
      <c r="F77" s="121"/>
      <c r="G77" s="50"/>
      <c r="H77" s="81"/>
      <c r="I77" s="52"/>
      <c r="J77" s="82"/>
      <c r="K77" s="83"/>
      <c r="L77" s="52"/>
      <c r="M77" s="11"/>
      <c r="N77" s="325"/>
      <c r="O77" s="16"/>
      <c r="P77" s="16"/>
      <c r="Q77" s="16"/>
      <c r="R77" s="16"/>
    </row>
    <row r="78" spans="2:18" x14ac:dyDescent="0.2">
      <c r="B78" s="104"/>
      <c r="C78" s="11"/>
      <c r="D78" s="76"/>
      <c r="E78" s="79" t="s">
        <v>392</v>
      </c>
      <c r="F78" s="121">
        <f>J21</f>
        <v>131.5104</v>
      </c>
      <c r="G78" s="50"/>
      <c r="H78" s="81" t="s">
        <v>403</v>
      </c>
      <c r="I78" s="52">
        <f>F78</f>
        <v>131.5104</v>
      </c>
      <c r="J78" s="82"/>
      <c r="K78" s="83" t="s">
        <v>403</v>
      </c>
      <c r="L78" s="52">
        <f>F78</f>
        <v>131.5104</v>
      </c>
      <c r="M78" s="11"/>
      <c r="N78" s="325"/>
      <c r="O78" s="16"/>
      <c r="P78" s="16"/>
      <c r="Q78" s="16"/>
      <c r="R78" s="16"/>
    </row>
    <row r="79" spans="2:18" x14ac:dyDescent="0.2">
      <c r="B79" s="104"/>
      <c r="C79" s="11"/>
      <c r="D79" s="76" t="s">
        <v>398</v>
      </c>
      <c r="E79" s="77"/>
      <c r="F79" s="121"/>
      <c r="G79" s="50"/>
      <c r="H79" s="81"/>
      <c r="I79" s="53"/>
      <c r="J79" s="82"/>
      <c r="K79" s="83"/>
      <c r="L79" s="53"/>
      <c r="M79" s="11"/>
      <c r="N79" s="325"/>
      <c r="O79" s="16"/>
      <c r="P79" s="16"/>
      <c r="Q79" s="16"/>
      <c r="R79" s="16"/>
    </row>
    <row r="80" spans="2:18" x14ac:dyDescent="0.2">
      <c r="B80" s="104"/>
      <c r="C80" s="11"/>
      <c r="D80" s="76"/>
      <c r="E80" s="77" t="s">
        <v>393</v>
      </c>
      <c r="F80" s="121">
        <f>L10</f>
        <v>121.3758</v>
      </c>
      <c r="G80" s="50"/>
      <c r="H80" s="51">
        <v>3</v>
      </c>
      <c r="I80" s="52">
        <f>F80*H80</f>
        <v>364.12739999999997</v>
      </c>
      <c r="J80" s="82"/>
      <c r="K80" s="55">
        <v>1</v>
      </c>
      <c r="L80" s="52">
        <f>F80*K80</f>
        <v>121.3758</v>
      </c>
      <c r="M80" s="11"/>
      <c r="N80" s="325"/>
      <c r="O80" s="16"/>
      <c r="P80" s="16"/>
      <c r="Q80" s="16"/>
      <c r="R80" s="16"/>
    </row>
    <row r="81" spans="2:18" x14ac:dyDescent="0.2">
      <c r="B81" s="104"/>
      <c r="C81" s="11"/>
      <c r="D81" s="76"/>
      <c r="E81" s="77"/>
      <c r="F81" s="122"/>
      <c r="G81" s="50"/>
      <c r="H81" s="81"/>
      <c r="I81" s="53"/>
      <c r="J81" s="82"/>
      <c r="K81" s="83"/>
      <c r="L81" s="53"/>
      <c r="M81" s="11"/>
      <c r="N81" s="325"/>
      <c r="O81" s="16"/>
      <c r="P81" s="16"/>
      <c r="Q81" s="16"/>
      <c r="R81" s="16"/>
    </row>
    <row r="82" spans="2:18" ht="13.5" thickBot="1" x14ac:dyDescent="0.25">
      <c r="B82" s="104"/>
      <c r="C82" s="11"/>
      <c r="D82" s="78"/>
      <c r="E82" s="80" t="s">
        <v>399</v>
      </c>
      <c r="F82" s="198">
        <f>M6</f>
        <v>114.34</v>
      </c>
      <c r="G82" s="50"/>
      <c r="H82" s="81" t="s">
        <v>403</v>
      </c>
      <c r="I82" s="199">
        <f>F82</f>
        <v>114.34</v>
      </c>
      <c r="J82" s="82"/>
      <c r="K82" s="83" t="s">
        <v>403</v>
      </c>
      <c r="L82" s="199">
        <f>F82</f>
        <v>114.34</v>
      </c>
      <c r="M82" s="11"/>
      <c r="N82" s="325"/>
      <c r="O82" s="16"/>
      <c r="P82" s="16"/>
      <c r="Q82" s="16"/>
      <c r="R82" s="16"/>
    </row>
    <row r="83" spans="2:18" ht="15.75" thickTop="1" x14ac:dyDescent="0.25">
      <c r="B83" s="104"/>
      <c r="C83" s="11"/>
      <c r="D83" s="41" t="s">
        <v>406</v>
      </c>
      <c r="E83" s="41"/>
      <c r="F83" s="60">
        <f>SUM(F73:F82)</f>
        <v>603.10260000000005</v>
      </c>
      <c r="G83" s="41"/>
      <c r="H83" s="41"/>
      <c r="I83" s="61">
        <f>SUM(I73:I82)</f>
        <v>845.85419999999999</v>
      </c>
      <c r="J83" s="41"/>
      <c r="K83" s="56"/>
      <c r="L83" s="61">
        <f>SUM(L73:L82)</f>
        <v>595.54922400000009</v>
      </c>
      <c r="M83" s="11"/>
      <c r="N83" s="325"/>
      <c r="O83" s="16"/>
      <c r="P83" s="16"/>
      <c r="Q83" s="16"/>
      <c r="R83" s="16"/>
    </row>
    <row r="84" spans="2:18" x14ac:dyDescent="0.2">
      <c r="B84" s="104"/>
      <c r="C84" s="11"/>
      <c r="D84" s="66"/>
      <c r="E84" s="66"/>
      <c r="F84" s="66"/>
      <c r="G84" s="66"/>
      <c r="H84" s="66"/>
      <c r="I84" s="66"/>
      <c r="J84" s="66"/>
      <c r="K84" s="66"/>
      <c r="L84" s="66"/>
      <c r="M84" s="11"/>
      <c r="N84" s="325"/>
      <c r="O84" s="16"/>
      <c r="P84" s="16"/>
      <c r="Q84" s="16"/>
      <c r="R84" s="16"/>
    </row>
    <row r="85" spans="2:18" x14ac:dyDescent="0.2">
      <c r="B85" s="104"/>
      <c r="C85" s="11"/>
      <c r="D85" s="59"/>
      <c r="E85" s="59"/>
      <c r="F85" s="59"/>
      <c r="G85" s="59"/>
      <c r="H85" s="62" t="s">
        <v>543</v>
      </c>
      <c r="I85" s="59"/>
      <c r="J85" s="59"/>
      <c r="K85" s="59"/>
      <c r="L85" s="59"/>
      <c r="M85" s="11"/>
      <c r="N85" s="325"/>
      <c r="O85" s="273"/>
      <c r="P85" s="16"/>
      <c r="Q85" s="16"/>
      <c r="R85" s="16"/>
    </row>
    <row r="86" spans="2:18" x14ac:dyDescent="0.2">
      <c r="B86" s="104"/>
      <c r="C86" s="11"/>
      <c r="D86" s="425" t="s">
        <v>408</v>
      </c>
      <c r="E86" s="425"/>
      <c r="F86" s="171">
        <f>F47</f>
        <v>1.3138000000000001</v>
      </c>
      <c r="G86" s="63"/>
      <c r="H86" s="59"/>
      <c r="I86" s="64">
        <f>(I83*72%*$F$86)+(I83*28%*1)</f>
        <v>1036.9631145312001</v>
      </c>
      <c r="J86" s="65"/>
      <c r="K86" s="65"/>
      <c r="L86" s="64">
        <f>(L83*72%*$F$86)+(L83*28%*1)</f>
        <v>730.10523347366404</v>
      </c>
      <c r="M86" s="11"/>
      <c r="N86" s="325"/>
      <c r="O86" s="16"/>
      <c r="P86" s="16"/>
      <c r="Q86" s="16"/>
      <c r="R86" s="16"/>
    </row>
    <row r="87" spans="2:18" x14ac:dyDescent="0.2">
      <c r="B87" s="104"/>
      <c r="C87" s="11"/>
      <c r="D87" s="11"/>
      <c r="E87" s="11"/>
      <c r="F87" s="11"/>
      <c r="G87" s="11"/>
      <c r="H87" s="11"/>
      <c r="I87" s="11"/>
      <c r="J87" s="11"/>
      <c r="K87" s="11"/>
      <c r="L87" s="11"/>
      <c r="M87" s="11"/>
      <c r="N87" s="325"/>
      <c r="O87" s="16"/>
      <c r="P87" s="16"/>
      <c r="Q87" s="16"/>
      <c r="R87" s="16"/>
    </row>
    <row r="88" spans="2:18" ht="15" x14ac:dyDescent="0.25">
      <c r="B88" s="104"/>
      <c r="C88" s="424" t="s">
        <v>540</v>
      </c>
      <c r="D88" s="424"/>
      <c r="E88" s="424"/>
      <c r="F88" s="274">
        <v>0.98099999999999998</v>
      </c>
      <c r="G88" s="69"/>
      <c r="H88" s="69"/>
      <c r="I88" s="345">
        <f>I86*F88</f>
        <v>1017.2608153551073</v>
      </c>
      <c r="J88" s="71"/>
      <c r="K88" s="71"/>
      <c r="L88" s="70">
        <f>L86*F88</f>
        <v>716.23323403766437</v>
      </c>
      <c r="M88" s="69"/>
      <c r="N88" s="325"/>
      <c r="O88" s="16"/>
      <c r="P88" s="16"/>
      <c r="Q88" s="16"/>
      <c r="R88" s="16"/>
    </row>
    <row r="89" spans="2:18" x14ac:dyDescent="0.2">
      <c r="B89" s="104"/>
      <c r="C89" s="11"/>
      <c r="D89" s="11"/>
      <c r="E89" s="11"/>
      <c r="F89" s="11"/>
      <c r="G89" s="11"/>
      <c r="H89" s="11"/>
      <c r="I89" s="11"/>
      <c r="J89" s="11"/>
      <c r="K89" s="11"/>
      <c r="L89" s="11"/>
      <c r="M89" s="11"/>
      <c r="N89" s="325"/>
      <c r="O89" s="16"/>
      <c r="P89" s="16"/>
      <c r="Q89" s="16"/>
      <c r="R89" s="16"/>
    </row>
    <row r="90" spans="2:18" x14ac:dyDescent="0.2">
      <c r="B90" s="104"/>
      <c r="C90" s="11"/>
      <c r="D90" s="84" t="s">
        <v>445</v>
      </c>
      <c r="E90" s="11"/>
      <c r="F90" s="11"/>
      <c r="G90" s="11"/>
      <c r="H90" s="11"/>
      <c r="I90" s="11"/>
      <c r="J90" s="11"/>
      <c r="K90" s="11"/>
      <c r="L90" s="11"/>
      <c r="M90" s="11"/>
      <c r="N90" s="325"/>
      <c r="O90" s="16"/>
      <c r="P90" s="16"/>
      <c r="Q90" s="16"/>
      <c r="R90" s="16"/>
    </row>
    <row r="91" spans="2:18" x14ac:dyDescent="0.2">
      <c r="B91" s="104"/>
      <c r="C91" s="11"/>
      <c r="D91" s="113" t="s">
        <v>438</v>
      </c>
      <c r="F91" s="11"/>
      <c r="G91" s="11"/>
      <c r="H91" s="11"/>
      <c r="I91" s="11"/>
      <c r="J91" s="11"/>
      <c r="K91" s="11"/>
      <c r="L91" s="11"/>
      <c r="M91" s="11"/>
      <c r="N91" s="325"/>
      <c r="O91" s="16"/>
      <c r="P91" s="16"/>
      <c r="Q91" s="16"/>
      <c r="R91" s="16"/>
    </row>
    <row r="92" spans="2:18" ht="13.5" thickBot="1" x14ac:dyDescent="0.25">
      <c r="B92" s="104"/>
      <c r="C92" s="200"/>
      <c r="D92" s="200"/>
      <c r="E92" s="200"/>
      <c r="F92" s="200"/>
      <c r="G92" s="200"/>
      <c r="H92" s="200"/>
      <c r="I92" s="200"/>
      <c r="J92" s="200"/>
      <c r="K92" s="200"/>
      <c r="L92" s="200"/>
      <c r="M92" s="200"/>
      <c r="N92" s="325"/>
      <c r="O92" s="16"/>
      <c r="P92" s="16"/>
      <c r="Q92" s="16"/>
      <c r="R92" s="16"/>
    </row>
    <row r="93" spans="2:18" ht="13.5" thickTop="1" x14ac:dyDescent="0.2">
      <c r="B93" s="16"/>
      <c r="C93" s="11"/>
      <c r="D93" s="11"/>
      <c r="E93" s="11"/>
      <c r="F93" s="11"/>
      <c r="G93" s="11"/>
      <c r="H93" s="11"/>
      <c r="I93" s="11"/>
      <c r="J93" s="11"/>
      <c r="K93" s="11"/>
      <c r="L93" s="11"/>
      <c r="M93" s="11"/>
      <c r="N93" s="16"/>
      <c r="O93" s="16"/>
      <c r="P93" s="16"/>
      <c r="Q93" s="16"/>
      <c r="R93" s="16"/>
    </row>
    <row r="94" spans="2:18" x14ac:dyDescent="0.2">
      <c r="B94" s="16"/>
      <c r="C94" s="11"/>
      <c r="D94" s="11"/>
      <c r="E94" s="11"/>
      <c r="F94" s="11"/>
      <c r="G94" s="11"/>
      <c r="H94" s="11"/>
      <c r="I94" s="11"/>
      <c r="J94" s="11"/>
      <c r="K94" s="11"/>
      <c r="L94" s="11"/>
      <c r="M94" s="11"/>
      <c r="N94" s="16"/>
      <c r="O94" s="16"/>
      <c r="P94" s="16"/>
      <c r="Q94" s="16"/>
      <c r="R94" s="16"/>
    </row>
    <row r="95" spans="2:18" x14ac:dyDescent="0.2">
      <c r="B95" s="16"/>
      <c r="C95" s="11"/>
      <c r="D95" s="11"/>
      <c r="E95" s="11"/>
      <c r="F95" s="11"/>
      <c r="G95" s="11"/>
      <c r="H95" s="11"/>
      <c r="I95" s="11"/>
      <c r="J95" s="11"/>
      <c r="K95" s="11"/>
      <c r="L95" s="11"/>
      <c r="M95" s="11"/>
      <c r="N95" s="16"/>
      <c r="O95" s="16"/>
      <c r="P95" s="16"/>
      <c r="Q95" s="16"/>
      <c r="R95" s="16"/>
    </row>
    <row r="96" spans="2:18" x14ac:dyDescent="0.2">
      <c r="B96" s="16"/>
      <c r="C96" s="11"/>
      <c r="D96" s="11"/>
      <c r="E96" s="11"/>
      <c r="F96" s="11"/>
      <c r="G96" s="11"/>
      <c r="H96" s="11"/>
      <c r="I96" s="11"/>
      <c r="J96" s="11"/>
      <c r="K96" s="11"/>
      <c r="L96" s="11"/>
      <c r="M96" s="11"/>
      <c r="N96" s="16"/>
      <c r="O96" s="16"/>
      <c r="P96" s="16"/>
      <c r="Q96" s="16"/>
      <c r="R96" s="16"/>
    </row>
    <row r="97" spans="2:18" x14ac:dyDescent="0.2">
      <c r="B97" s="16"/>
      <c r="C97" s="11"/>
      <c r="D97" s="11"/>
      <c r="E97" s="11"/>
      <c r="F97" s="11"/>
      <c r="G97" s="11"/>
      <c r="H97" s="11"/>
      <c r="I97" s="11"/>
      <c r="J97" s="11"/>
      <c r="K97" s="11"/>
      <c r="L97" s="11"/>
      <c r="M97" s="11"/>
      <c r="N97" s="16"/>
      <c r="O97" s="16"/>
      <c r="P97" s="16"/>
      <c r="Q97" s="16"/>
      <c r="R97" s="16"/>
    </row>
    <row r="98" spans="2:18" x14ac:dyDescent="0.2">
      <c r="B98" s="16"/>
      <c r="C98" s="11"/>
      <c r="D98" s="11"/>
      <c r="E98" s="11"/>
      <c r="F98" s="11"/>
      <c r="G98" s="11"/>
      <c r="H98" s="11"/>
      <c r="I98" s="11"/>
      <c r="J98" s="11"/>
      <c r="K98" s="11"/>
      <c r="L98" s="11"/>
      <c r="M98" s="11"/>
      <c r="N98" s="16"/>
      <c r="O98" s="16"/>
      <c r="P98" s="16"/>
      <c r="Q98" s="16"/>
      <c r="R98" s="16"/>
    </row>
    <row r="99" spans="2:18" x14ac:dyDescent="0.2">
      <c r="C99" s="3"/>
      <c r="D99" s="3"/>
      <c r="E99" s="3"/>
      <c r="F99" s="3"/>
      <c r="G99" s="3"/>
      <c r="H99" s="3"/>
      <c r="I99" s="3"/>
      <c r="J99" s="3"/>
      <c r="K99" s="3"/>
      <c r="L99" s="3"/>
      <c r="M99" s="3"/>
    </row>
    <row r="100" spans="2:18" x14ac:dyDescent="0.2">
      <c r="C100" s="3"/>
      <c r="D100" s="3"/>
      <c r="E100" s="3"/>
      <c r="F100" s="3"/>
      <c r="G100" s="3"/>
      <c r="H100" s="3"/>
      <c r="I100" s="3"/>
      <c r="J100" s="3"/>
      <c r="K100" s="3"/>
      <c r="L100" s="3"/>
      <c r="M100" s="3"/>
    </row>
    <row r="101" spans="2:18" x14ac:dyDescent="0.2">
      <c r="C101" s="3"/>
      <c r="D101" s="3"/>
      <c r="E101" s="3"/>
      <c r="F101" s="3"/>
      <c r="G101" s="3"/>
      <c r="H101" s="3"/>
      <c r="I101" s="3"/>
      <c r="J101" s="3"/>
      <c r="K101" s="3"/>
      <c r="L101" s="3"/>
      <c r="M101" s="3"/>
    </row>
    <row r="102" spans="2:18" x14ac:dyDescent="0.2">
      <c r="C102" s="3"/>
      <c r="D102" s="3"/>
      <c r="E102" s="3"/>
      <c r="F102" s="3"/>
      <c r="G102" s="3"/>
      <c r="H102" s="3"/>
      <c r="I102" s="3"/>
      <c r="J102" s="3"/>
      <c r="K102" s="3"/>
      <c r="L102" s="3"/>
      <c r="M102" s="3"/>
    </row>
    <row r="103" spans="2:18" x14ac:dyDescent="0.2">
      <c r="C103" s="3"/>
      <c r="D103" s="3"/>
      <c r="E103" s="3"/>
      <c r="F103" s="3"/>
      <c r="G103" s="3"/>
      <c r="H103" s="3"/>
      <c r="I103" s="3"/>
      <c r="J103" s="3"/>
      <c r="K103" s="3"/>
      <c r="L103" s="3"/>
      <c r="M103" s="3"/>
    </row>
    <row r="104" spans="2:18" x14ac:dyDescent="0.2">
      <c r="C104" s="3"/>
      <c r="D104" s="3"/>
      <c r="E104" s="3"/>
      <c r="F104" s="3"/>
      <c r="G104" s="3"/>
      <c r="H104" s="3"/>
      <c r="I104" s="3"/>
      <c r="J104" s="3"/>
      <c r="K104" s="3"/>
      <c r="L104" s="3"/>
      <c r="M104" s="3"/>
    </row>
    <row r="105" spans="2:18" x14ac:dyDescent="0.2">
      <c r="C105" s="3"/>
      <c r="D105" s="3"/>
      <c r="E105" s="3"/>
      <c r="F105" s="3"/>
      <c r="G105" s="3"/>
      <c r="H105" s="3"/>
      <c r="I105" s="3"/>
      <c r="J105" s="3"/>
      <c r="K105" s="3"/>
      <c r="L105" s="3"/>
      <c r="M105" s="3"/>
    </row>
    <row r="106" spans="2:18" x14ac:dyDescent="0.2">
      <c r="C106" s="3"/>
      <c r="D106" s="3"/>
      <c r="E106" s="3"/>
      <c r="F106" s="3"/>
      <c r="G106" s="3"/>
      <c r="H106" s="3"/>
      <c r="I106" s="3"/>
      <c r="J106" s="3"/>
      <c r="K106" s="3"/>
      <c r="L106" s="3"/>
      <c r="M106" s="3"/>
    </row>
    <row r="107" spans="2:18" x14ac:dyDescent="0.2">
      <c r="C107" s="3"/>
      <c r="D107" s="3"/>
      <c r="E107" s="3"/>
      <c r="F107" s="3"/>
      <c r="G107" s="3"/>
      <c r="H107" s="3"/>
      <c r="I107" s="3"/>
      <c r="J107" s="3"/>
      <c r="K107" s="3"/>
      <c r="L107" s="3"/>
      <c r="M107" s="3"/>
    </row>
    <row r="108" spans="2:18" x14ac:dyDescent="0.2">
      <c r="C108" s="3"/>
      <c r="D108" s="3"/>
      <c r="E108" s="3"/>
      <c r="F108" s="3"/>
      <c r="G108" s="3"/>
      <c r="H108" s="3"/>
      <c r="I108" s="3"/>
      <c r="J108" s="3"/>
      <c r="K108" s="3"/>
      <c r="L108" s="3"/>
      <c r="M108" s="3"/>
    </row>
    <row r="109" spans="2:18" x14ac:dyDescent="0.2">
      <c r="C109" s="3"/>
      <c r="D109" s="3"/>
      <c r="E109" s="3"/>
      <c r="F109" s="3"/>
      <c r="G109" s="3"/>
      <c r="H109" s="3"/>
      <c r="I109" s="3"/>
      <c r="J109" s="3"/>
      <c r="K109" s="3"/>
      <c r="L109" s="3"/>
      <c r="M109" s="3"/>
    </row>
    <row r="110" spans="2:18" x14ac:dyDescent="0.2">
      <c r="C110" s="3"/>
      <c r="D110" s="3"/>
      <c r="E110" s="3"/>
      <c r="F110" s="3"/>
      <c r="G110" s="3"/>
      <c r="H110" s="3"/>
      <c r="I110" s="3"/>
      <c r="J110" s="3"/>
      <c r="K110" s="3"/>
      <c r="L110" s="3"/>
      <c r="M110" s="3"/>
    </row>
    <row r="111" spans="2:18" x14ac:dyDescent="0.2">
      <c r="C111" s="3"/>
      <c r="D111" s="3"/>
      <c r="E111" s="3"/>
      <c r="F111" s="3"/>
      <c r="G111" s="3"/>
      <c r="H111" s="3"/>
      <c r="I111" s="3"/>
      <c r="J111" s="3"/>
      <c r="K111" s="3"/>
      <c r="L111" s="3"/>
      <c r="M111" s="3"/>
    </row>
    <row r="112" spans="2:18" x14ac:dyDescent="0.2">
      <c r="C112" s="3"/>
      <c r="D112" s="3"/>
      <c r="E112" s="3"/>
      <c r="F112" s="3"/>
      <c r="G112" s="3"/>
      <c r="H112" s="3"/>
      <c r="I112" s="3"/>
      <c r="J112" s="3"/>
      <c r="K112" s="3"/>
      <c r="L112" s="3"/>
      <c r="M112" s="3"/>
    </row>
    <row r="113" spans="3:13" x14ac:dyDescent="0.2">
      <c r="C113" s="3"/>
      <c r="D113" s="3"/>
      <c r="E113" s="3"/>
      <c r="F113" s="3"/>
      <c r="G113" s="3"/>
      <c r="H113" s="3"/>
      <c r="I113" s="3"/>
      <c r="J113" s="3"/>
      <c r="K113" s="3"/>
      <c r="L113" s="3"/>
      <c r="M113" s="3"/>
    </row>
    <row r="114" spans="3:13" x14ac:dyDescent="0.2">
      <c r="C114" s="3"/>
      <c r="D114" s="3"/>
      <c r="E114" s="3"/>
      <c r="F114" s="3"/>
      <c r="G114" s="3"/>
      <c r="H114" s="3"/>
      <c r="I114" s="3"/>
      <c r="J114" s="3"/>
      <c r="K114" s="3"/>
      <c r="L114" s="3"/>
      <c r="M114" s="3"/>
    </row>
    <row r="115" spans="3:13" x14ac:dyDescent="0.2">
      <c r="C115" s="3"/>
      <c r="D115" s="3"/>
      <c r="E115" s="3"/>
      <c r="F115" s="3"/>
      <c r="G115" s="3"/>
      <c r="H115" s="3"/>
      <c r="I115" s="3"/>
      <c r="J115" s="3"/>
      <c r="K115" s="3"/>
      <c r="L115" s="3"/>
      <c r="M115" s="3"/>
    </row>
    <row r="116" spans="3:13" x14ac:dyDescent="0.2">
      <c r="C116" s="3"/>
      <c r="D116" s="3"/>
      <c r="E116" s="3"/>
      <c r="F116" s="3"/>
      <c r="G116" s="3"/>
      <c r="H116" s="3"/>
      <c r="I116" s="3"/>
      <c r="J116" s="3"/>
      <c r="K116" s="3"/>
      <c r="L116" s="3"/>
      <c r="M116" s="3"/>
    </row>
    <row r="117" spans="3:13" x14ac:dyDescent="0.2">
      <c r="C117" s="3"/>
      <c r="D117" s="3"/>
      <c r="E117" s="3"/>
      <c r="F117" s="3"/>
      <c r="G117" s="3"/>
      <c r="H117" s="3"/>
      <c r="I117" s="3"/>
      <c r="J117" s="3"/>
      <c r="K117" s="3"/>
      <c r="L117" s="3"/>
      <c r="M117" s="3"/>
    </row>
  </sheetData>
  <sheetProtection algorithmName="SHA-512" hashValue="2E4MxqM23RXplWShC1A3XIrjkK8rnq/54YY4MfghY8TjtOM9YLvA3bSg1k6GQidd9paemH846Od9id/NYKRLvw==" saltValue="QYtneoKArKksP6U2p+DylA==" spinCount="100000" sheet="1" objects="1" scenarios="1"/>
  <sortState xmlns:xlrd2="http://schemas.microsoft.com/office/spreadsheetml/2017/richdata2" ref="P6:P11">
    <sortCondition ref="P6:P11"/>
  </sortState>
  <mergeCells count="10">
    <mergeCell ref="H69:L69"/>
    <mergeCell ref="H71:H72"/>
    <mergeCell ref="I71:I72"/>
    <mergeCell ref="K71:K72"/>
    <mergeCell ref="L71:L72"/>
    <mergeCell ref="C88:E88"/>
    <mergeCell ref="D86:E86"/>
    <mergeCell ref="D70:F71"/>
    <mergeCell ref="H70:I70"/>
    <mergeCell ref="K70:L70"/>
  </mergeCells>
  <pageMargins left="0.25" right="0.25" top="0.75" bottom="0.5" header="0.3" footer="0.3"/>
  <pageSetup orientation="portrait" horizontalDpi="1200" verticalDpi="1200" r:id="rId1"/>
  <headerFooter>
    <oddFooter>&amp;R&amp;"Arial,Bold Italic"&amp;8LeadingAge NY</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B01D7-CB54-4355-BF9B-4C3566092E0C}">
  <sheetPr>
    <tabColor theme="3" tint="0.59999389629810485"/>
    <pageSetUpPr fitToPage="1"/>
  </sheetPr>
  <dimension ref="A1:AT204"/>
  <sheetViews>
    <sheetView showGridLines="0" showRowColHeaders="0" zoomScale="130" zoomScaleNormal="130" workbookViewId="0">
      <pane ySplit="1" topLeftCell="A2" activePane="bottomLeft" state="frozen"/>
      <selection pane="bottomLeft"/>
    </sheetView>
  </sheetViews>
  <sheetFormatPr defaultRowHeight="12.75" x14ac:dyDescent="0.2"/>
  <cols>
    <col min="1" max="1" width="2.7109375" customWidth="1"/>
    <col min="2" max="2" width="33.7109375" customWidth="1"/>
    <col min="3" max="3" width="12.42578125" customWidth="1"/>
    <col min="4" max="4" width="7.5703125" customWidth="1"/>
    <col min="5" max="5" width="11.42578125" customWidth="1"/>
    <col min="6" max="6" width="12.42578125" customWidth="1"/>
    <col min="7" max="7" width="16.7109375" customWidth="1"/>
    <col min="8" max="8" width="15.42578125" customWidth="1"/>
    <col min="9" max="9" width="18.140625" customWidth="1"/>
    <col min="10" max="10" width="16.28515625" customWidth="1"/>
    <col min="13" max="13" width="14" customWidth="1"/>
    <col min="14" max="14" width="13" customWidth="1"/>
    <col min="15" max="15" width="16.28515625" customWidth="1"/>
    <col min="18" max="18" width="13.7109375" customWidth="1"/>
    <col min="23" max="23" width="13" customWidth="1"/>
    <col min="25" max="25" width="9.5703125" customWidth="1"/>
    <col min="26" max="26" width="9.7109375" bestFit="1" customWidth="1"/>
    <col min="27" max="27" width="10.42578125" customWidth="1"/>
    <col min="32" max="33" width="27.5703125" customWidth="1"/>
    <col min="34" max="34" width="18.28515625" customWidth="1"/>
  </cols>
  <sheetData>
    <row r="1" spans="1:38" ht="33" customHeight="1" x14ac:dyDescent="0.35">
      <c r="A1" s="108"/>
      <c r="B1" s="398" t="s">
        <v>550</v>
      </c>
      <c r="C1" s="399"/>
      <c r="D1" s="399"/>
      <c r="E1" s="399"/>
      <c r="F1" s="399"/>
      <c r="G1" s="399"/>
      <c r="H1" s="399"/>
      <c r="I1" s="400"/>
      <c r="J1" s="110"/>
      <c r="K1" s="16"/>
      <c r="L1" s="16"/>
      <c r="M1" s="16"/>
      <c r="N1" s="16"/>
      <c r="O1" s="16"/>
    </row>
    <row r="2" spans="1:38" ht="14.45" customHeight="1" x14ac:dyDescent="0.35">
      <c r="B2" s="111"/>
      <c r="C2" s="112"/>
      <c r="D2" s="112"/>
      <c r="E2" s="16"/>
      <c r="F2" s="16"/>
      <c r="G2" s="11"/>
      <c r="H2" s="11"/>
      <c r="I2" s="11"/>
      <c r="J2" s="96"/>
      <c r="K2" s="16"/>
      <c r="L2" s="16"/>
      <c r="M2" s="16"/>
      <c r="N2" s="11"/>
      <c r="O2" s="16"/>
      <c r="P2" s="35"/>
    </row>
    <row r="3" spans="1:38" ht="57.6" customHeight="1" x14ac:dyDescent="0.2">
      <c r="A3" s="96"/>
      <c r="B3" s="98"/>
      <c r="C3" s="11"/>
      <c r="D3" s="16"/>
      <c r="E3" s="423" t="s">
        <v>425</v>
      </c>
      <c r="F3" s="423" t="s">
        <v>418</v>
      </c>
      <c r="G3" s="91" t="s">
        <v>431</v>
      </c>
      <c r="H3" s="417" t="s">
        <v>434</v>
      </c>
      <c r="I3" s="224" t="s">
        <v>436</v>
      </c>
      <c r="J3" s="227" t="s">
        <v>433</v>
      </c>
      <c r="K3" s="11"/>
      <c r="L3" s="11"/>
      <c r="M3" s="16"/>
      <c r="N3" s="16"/>
      <c r="O3" s="11"/>
    </row>
    <row r="4" spans="1:38" ht="45.6" customHeight="1" x14ac:dyDescent="0.2">
      <c r="A4" s="11"/>
      <c r="B4" s="97" t="s">
        <v>510</v>
      </c>
      <c r="C4" s="179" t="s">
        <v>478</v>
      </c>
      <c r="D4" s="16"/>
      <c r="E4" s="423"/>
      <c r="F4" s="423"/>
      <c r="G4" s="92" t="str">
        <f>CONCATENATE("Variable adjustment factors for the ",K50," stay day")</f>
        <v>Variable adjustment factors for the 1st stay day</v>
      </c>
      <c r="H4" s="417"/>
      <c r="I4" s="109" t="str">
        <f>CONCATENATE("Region: ",H50,"                 Index: ",I50)</f>
        <v>Region: Non-Urban                 Index: 0.8653</v>
      </c>
      <c r="J4" s="419" t="s">
        <v>435</v>
      </c>
      <c r="K4" s="11"/>
      <c r="L4" s="11"/>
      <c r="M4" s="16"/>
      <c r="N4" s="11"/>
      <c r="O4" s="11"/>
    </row>
    <row r="5" spans="1:38" ht="15.6" customHeight="1" x14ac:dyDescent="0.2">
      <c r="A5" s="11"/>
      <c r="B5" s="421" t="s">
        <v>427</v>
      </c>
      <c r="C5" s="422"/>
      <c r="D5" s="123" t="s">
        <v>419</v>
      </c>
      <c r="E5" s="125">
        <v>83.5</v>
      </c>
      <c r="F5" s="209">
        <f>VLOOKUP($A$50,$A$59:$D$74,4,FALSE)</f>
        <v>121.075</v>
      </c>
      <c r="G5" s="126">
        <f>VLOOKUP($J$50,$S$59:$Y$158,4,FALSE)</f>
        <v>1</v>
      </c>
      <c r="H5" s="212">
        <f>F5*G5</f>
        <v>121.075</v>
      </c>
      <c r="I5" s="94"/>
      <c r="J5" s="420"/>
      <c r="K5" s="11"/>
      <c r="L5" s="11"/>
      <c r="M5" s="11"/>
      <c r="N5" s="11"/>
      <c r="O5" s="11"/>
    </row>
    <row r="6" spans="1:38" ht="15.6" customHeight="1" x14ac:dyDescent="0.2">
      <c r="A6" s="11"/>
      <c r="B6" s="421"/>
      <c r="C6" s="422"/>
      <c r="D6" s="124" t="s">
        <v>420</v>
      </c>
      <c r="E6" s="127">
        <v>76.69</v>
      </c>
      <c r="F6" s="210">
        <f>VLOOKUP($A$50,$A$59:$E$74,5,FALSE)</f>
        <v>108.13289999999999</v>
      </c>
      <c r="G6" s="128">
        <f>VLOOKUP($J$50,$S$59:$Y$158,4,FALSE)</f>
        <v>1</v>
      </c>
      <c r="H6" s="213">
        <f t="shared" ref="H6:H12" si="0">F6*G6</f>
        <v>108.13289999999999</v>
      </c>
      <c r="I6" s="94"/>
      <c r="J6" s="420"/>
      <c r="K6" s="11"/>
      <c r="L6" s="11"/>
      <c r="M6" s="180"/>
      <c r="N6" s="11"/>
      <c r="O6" s="11"/>
    </row>
    <row r="7" spans="1:38" ht="7.9" customHeight="1" x14ac:dyDescent="0.2">
      <c r="A7" s="11"/>
      <c r="B7" s="99"/>
      <c r="C7" s="3"/>
      <c r="D7" s="3"/>
      <c r="E7" s="129"/>
      <c r="F7" s="211"/>
      <c r="G7" s="131"/>
      <c r="H7" s="214"/>
      <c r="I7" s="94"/>
      <c r="J7" s="420"/>
      <c r="K7" s="11"/>
      <c r="L7" s="11"/>
      <c r="M7" s="180"/>
      <c r="N7" s="11"/>
      <c r="O7" s="11"/>
      <c r="AF7" s="74"/>
      <c r="AG7" s="74"/>
      <c r="AH7" s="74"/>
      <c r="AI7" s="75"/>
      <c r="AJ7" s="85"/>
      <c r="AL7" s="1"/>
    </row>
    <row r="8" spans="1:38" ht="15" customHeight="1" x14ac:dyDescent="0.2">
      <c r="A8" s="11"/>
      <c r="B8" s="100" t="s">
        <v>428</v>
      </c>
      <c r="C8" s="94"/>
      <c r="D8" s="94" t="s">
        <v>421</v>
      </c>
      <c r="E8" s="127">
        <v>34.46</v>
      </c>
      <c r="F8" s="210">
        <f>VLOOKUP($D$50,$A$59:$H$74,7,FALSE)</f>
        <v>22.054400000000001</v>
      </c>
      <c r="G8" s="132" t="s">
        <v>403</v>
      </c>
      <c r="H8" s="213">
        <f>F8</f>
        <v>22.054400000000001</v>
      </c>
      <c r="I8" s="94"/>
      <c r="J8" s="420"/>
      <c r="K8" s="11"/>
      <c r="L8" s="11"/>
      <c r="M8" s="181"/>
      <c r="N8" s="11"/>
      <c r="O8" s="11"/>
      <c r="AF8" s="74"/>
      <c r="AG8" s="74"/>
      <c r="AH8" s="74"/>
      <c r="AI8" s="75"/>
      <c r="AJ8" s="85"/>
      <c r="AL8" s="1"/>
    </row>
    <row r="9" spans="1:38" ht="7.9" customHeight="1" x14ac:dyDescent="0.2">
      <c r="A9" s="11"/>
      <c r="B9" s="99"/>
      <c r="C9" s="3"/>
      <c r="D9" s="3"/>
      <c r="E9" s="130"/>
      <c r="F9" s="211"/>
      <c r="G9" s="131"/>
      <c r="H9" s="214"/>
      <c r="I9" s="94"/>
      <c r="J9" s="420"/>
      <c r="K9" s="11"/>
      <c r="L9" s="11"/>
      <c r="M9" s="180"/>
      <c r="N9" s="11"/>
      <c r="O9" s="11"/>
      <c r="AF9" s="74"/>
      <c r="AG9" s="74"/>
      <c r="AH9" s="74"/>
      <c r="AI9" s="75"/>
      <c r="AJ9" s="85"/>
      <c r="AL9" s="1"/>
    </row>
    <row r="10" spans="1:38" ht="15.6" customHeight="1" x14ac:dyDescent="0.2">
      <c r="A10" s="11"/>
      <c r="B10" s="100" t="s">
        <v>429</v>
      </c>
      <c r="C10" s="94"/>
      <c r="D10" s="94" t="s">
        <v>422</v>
      </c>
      <c r="E10" s="127">
        <v>121.99</v>
      </c>
      <c r="F10" s="210">
        <f>VLOOKUP($E$50,$A$59:$I$84,9,FALSE)</f>
        <v>468.44159999999994</v>
      </c>
      <c r="G10" s="132" t="s">
        <v>403</v>
      </c>
      <c r="H10" s="213">
        <f>F10</f>
        <v>468.44159999999994</v>
      </c>
      <c r="I10" s="94"/>
      <c r="J10" s="420"/>
      <c r="K10" s="11"/>
      <c r="L10" s="11"/>
      <c r="M10" s="181"/>
      <c r="N10" s="11"/>
      <c r="O10" s="11"/>
      <c r="AF10" s="74"/>
      <c r="AG10" s="74"/>
      <c r="AH10" s="74"/>
      <c r="AI10" s="75"/>
      <c r="AJ10" s="85"/>
      <c r="AL10" s="1"/>
    </row>
    <row r="11" spans="1:38" ht="7.9" customHeight="1" x14ac:dyDescent="0.2">
      <c r="A11" s="11"/>
      <c r="B11" s="99"/>
      <c r="C11" s="3"/>
      <c r="D11" s="3"/>
      <c r="E11" s="130"/>
      <c r="F11" s="211"/>
      <c r="G11" s="131"/>
      <c r="H11" s="214"/>
      <c r="I11" s="94"/>
      <c r="J11" s="420"/>
      <c r="K11" s="11"/>
      <c r="L11" s="11"/>
      <c r="M11" s="180"/>
      <c r="N11" s="11"/>
      <c r="O11" s="11"/>
      <c r="AF11" s="74"/>
      <c r="AG11" s="74"/>
      <c r="AH11" s="74"/>
      <c r="AI11" s="75"/>
      <c r="AJ11" s="85"/>
      <c r="AL11" s="1"/>
    </row>
    <row r="12" spans="1:38" ht="18" customHeight="1" x14ac:dyDescent="0.2">
      <c r="A12" s="11"/>
      <c r="B12" s="100" t="s">
        <v>430</v>
      </c>
      <c r="C12" s="94"/>
      <c r="D12" s="94" t="s">
        <v>161</v>
      </c>
      <c r="E12" s="127">
        <v>92.03</v>
      </c>
      <c r="F12" s="210">
        <f>VLOOKUP($F$50,$A$59:$K$74,11,FALSE)</f>
        <v>281.61180000000002</v>
      </c>
      <c r="G12" s="128">
        <f>VLOOKUP($J$50,$S$59:$Y$158,3,FALSE)</f>
        <v>3</v>
      </c>
      <c r="H12" s="213">
        <f t="shared" si="0"/>
        <v>844.83540000000005</v>
      </c>
      <c r="I12" s="94"/>
      <c r="J12" s="420"/>
      <c r="K12" s="11"/>
      <c r="L12" s="11"/>
      <c r="M12" s="181"/>
      <c r="N12" s="11"/>
      <c r="O12" s="11"/>
      <c r="AF12" s="74"/>
      <c r="AG12" s="74"/>
      <c r="AH12" s="74"/>
      <c r="AI12" s="75"/>
      <c r="AJ12" s="85"/>
      <c r="AL12" s="1"/>
    </row>
    <row r="13" spans="1:38" ht="7.9" customHeight="1" x14ac:dyDescent="0.2">
      <c r="A13" s="11"/>
      <c r="B13" s="101"/>
      <c r="C13" s="3"/>
      <c r="D13" s="3"/>
      <c r="E13" s="130"/>
      <c r="F13" s="211"/>
      <c r="G13" s="131"/>
      <c r="H13" s="214"/>
      <c r="I13" s="94"/>
      <c r="J13" s="420"/>
      <c r="K13" s="11"/>
      <c r="L13" s="11"/>
      <c r="M13" s="180"/>
      <c r="N13" s="11"/>
      <c r="O13" s="11"/>
      <c r="AF13" s="74"/>
      <c r="AG13" s="74"/>
      <c r="AH13" s="74"/>
      <c r="AI13" s="75"/>
      <c r="AJ13" s="85"/>
      <c r="AL13" s="1"/>
    </row>
    <row r="14" spans="1:38" ht="15.6" customHeight="1" x14ac:dyDescent="0.2">
      <c r="A14" s="11"/>
      <c r="B14" s="102" t="s">
        <v>423</v>
      </c>
      <c r="C14" s="94"/>
      <c r="D14" s="94"/>
      <c r="E14" s="133">
        <v>116.46</v>
      </c>
      <c r="F14" s="215">
        <v>116.46</v>
      </c>
      <c r="G14" s="134" t="s">
        <v>403</v>
      </c>
      <c r="H14" s="213">
        <f>F14</f>
        <v>116.46</v>
      </c>
      <c r="I14" s="94"/>
      <c r="J14" s="420"/>
      <c r="K14" s="11"/>
      <c r="L14" s="11"/>
      <c r="M14" s="180"/>
      <c r="N14" s="11"/>
      <c r="O14" s="11"/>
      <c r="AF14" s="74"/>
      <c r="AG14" s="74"/>
      <c r="AH14" s="74"/>
      <c r="AI14" s="75"/>
      <c r="AJ14" s="85"/>
      <c r="AL14" s="1"/>
    </row>
    <row r="15" spans="1:38" ht="13.5" thickBot="1" x14ac:dyDescent="0.25">
      <c r="A15" s="11"/>
      <c r="B15" s="103"/>
      <c r="C15" s="3"/>
      <c r="D15" s="3"/>
      <c r="E15" s="3"/>
      <c r="F15" s="3"/>
      <c r="G15" s="3"/>
      <c r="H15" s="93"/>
      <c r="I15" s="11"/>
      <c r="J15" s="96"/>
      <c r="K15" s="11"/>
      <c r="L15" s="11"/>
      <c r="M15" s="11"/>
      <c r="N15" s="11"/>
      <c r="O15" s="11"/>
      <c r="AF15" s="74"/>
      <c r="AG15" s="74"/>
      <c r="AH15" s="74"/>
      <c r="AI15" s="75"/>
      <c r="AJ15" s="85"/>
      <c r="AL15" s="1"/>
    </row>
    <row r="16" spans="1:38" ht="16.149999999999999" customHeight="1" thickTop="1" x14ac:dyDescent="0.2">
      <c r="A16" s="11"/>
      <c r="B16" s="104"/>
      <c r="C16" s="95"/>
      <c r="D16" s="95"/>
      <c r="E16" s="95"/>
      <c r="F16" s="95"/>
      <c r="G16" s="95" t="s">
        <v>424</v>
      </c>
      <c r="H16" s="283">
        <f>SUM(H5,H6,H8,H10,H12,H14)</f>
        <v>1680.9992999999999</v>
      </c>
      <c r="I16" s="226">
        <f>(H16*72%*I50)+(H16*28%)</f>
        <v>1517.9692638888</v>
      </c>
      <c r="J16" s="228">
        <f>VLOOKUP($G$50,$S$59:$AA$158,9,FALSE)</f>
        <v>1517.9692638888</v>
      </c>
      <c r="K16" s="40"/>
      <c r="L16" s="40"/>
      <c r="M16" s="11"/>
      <c r="N16" s="11"/>
      <c r="O16" s="11"/>
      <c r="AF16" s="74"/>
      <c r="AG16" s="74"/>
      <c r="AH16" s="74"/>
      <c r="AI16" s="75"/>
      <c r="AJ16" s="85"/>
      <c r="AL16" s="1"/>
    </row>
    <row r="17" spans="1:38" ht="15.6" customHeight="1" thickBot="1" x14ac:dyDescent="0.25">
      <c r="A17" s="11"/>
      <c r="B17" s="103"/>
      <c r="C17" s="418" t="s">
        <v>545</v>
      </c>
      <c r="D17" s="418"/>
      <c r="E17" s="418"/>
      <c r="F17" s="418"/>
      <c r="G17" s="282">
        <v>0</v>
      </c>
      <c r="H17" s="284"/>
      <c r="I17" s="135"/>
      <c r="J17" s="136"/>
      <c r="K17" s="11"/>
      <c r="L17" s="11"/>
      <c r="M17" s="11"/>
      <c r="N17" s="11"/>
      <c r="O17" s="11"/>
      <c r="AF17" s="74"/>
      <c r="AG17" s="74"/>
      <c r="AH17" s="74"/>
      <c r="AI17" s="75"/>
      <c r="AJ17" s="85"/>
      <c r="AL17" s="1"/>
    </row>
    <row r="18" spans="1:38" ht="20.45" customHeight="1" thickBot="1" x14ac:dyDescent="0.3">
      <c r="A18" s="11"/>
      <c r="B18" s="105"/>
      <c r="C18" s="106"/>
      <c r="D18" s="106"/>
      <c r="E18" s="106"/>
      <c r="F18" s="107" t="s">
        <v>432</v>
      </c>
      <c r="G18" s="106"/>
      <c r="H18" s="285">
        <f>H16*G17</f>
        <v>0</v>
      </c>
      <c r="I18" s="225">
        <f>I16*G17</f>
        <v>0</v>
      </c>
      <c r="J18" s="229">
        <f>J16*G17</f>
        <v>0</v>
      </c>
      <c r="K18" s="11"/>
      <c r="L18" s="11"/>
      <c r="M18" s="11"/>
      <c r="N18" s="11"/>
      <c r="O18" s="11"/>
      <c r="AF18" s="74"/>
      <c r="AG18" s="74"/>
      <c r="AH18" s="74"/>
      <c r="AI18" s="75"/>
      <c r="AJ18" s="85"/>
      <c r="AL18" s="1"/>
    </row>
    <row r="19" spans="1:38" s="16" customFormat="1" ht="13.15" customHeight="1" x14ac:dyDescent="0.2">
      <c r="A19" s="11"/>
      <c r="B19" s="11"/>
      <c r="C19" s="11"/>
      <c r="D19" s="11"/>
      <c r="G19" s="86"/>
      <c r="H19" s="38"/>
      <c r="I19" s="11"/>
      <c r="J19" s="11"/>
      <c r="K19" s="11"/>
      <c r="L19" s="11"/>
      <c r="M19" s="11"/>
      <c r="N19" s="11"/>
      <c r="O19" s="11"/>
      <c r="AF19" s="87"/>
      <c r="AG19" s="87"/>
      <c r="AH19" s="87"/>
      <c r="AI19" s="88"/>
      <c r="AJ19" s="89"/>
      <c r="AL19" s="90"/>
    </row>
    <row r="20" spans="1:38" s="16" customFormat="1" ht="13.15" customHeight="1" x14ac:dyDescent="0.2">
      <c r="A20" s="11"/>
      <c r="B20" s="16" t="s">
        <v>548</v>
      </c>
      <c r="C20" s="11"/>
      <c r="D20" s="11"/>
      <c r="G20" s="86"/>
      <c r="H20" s="38"/>
      <c r="I20" s="11"/>
      <c r="J20" s="11"/>
      <c r="K20" s="11"/>
      <c r="L20" s="11"/>
      <c r="M20" s="11"/>
      <c r="N20" s="11"/>
      <c r="O20" s="11"/>
      <c r="AF20" s="87"/>
      <c r="AG20" s="87"/>
      <c r="AH20" s="87"/>
      <c r="AI20" s="88"/>
      <c r="AJ20" s="89"/>
      <c r="AL20" s="90"/>
    </row>
    <row r="21" spans="1:38" s="16" customFormat="1" ht="13.15" customHeight="1" x14ac:dyDescent="0.2">
      <c r="A21" s="11"/>
      <c r="B21" s="11" t="s">
        <v>549</v>
      </c>
      <c r="D21" s="11"/>
      <c r="G21" s="86"/>
      <c r="H21" s="38"/>
      <c r="I21" s="11"/>
      <c r="J21" s="11"/>
      <c r="K21" s="11"/>
      <c r="L21" s="11"/>
      <c r="M21" s="11"/>
      <c r="N21" s="11"/>
      <c r="O21" s="11"/>
      <c r="AF21" s="87"/>
      <c r="AG21" s="87"/>
      <c r="AH21" s="87"/>
      <c r="AI21" s="88"/>
      <c r="AJ21" s="89"/>
      <c r="AL21" s="90"/>
    </row>
    <row r="22" spans="1:38" s="16" customFormat="1" ht="13.15" customHeight="1" x14ac:dyDescent="0.2">
      <c r="A22" s="11"/>
      <c r="B22" s="113" t="s">
        <v>499</v>
      </c>
      <c r="C22" s="11"/>
      <c r="D22" s="11"/>
      <c r="G22" s="86"/>
      <c r="H22" s="38"/>
      <c r="I22" s="11"/>
      <c r="J22" s="11"/>
      <c r="K22" s="11"/>
      <c r="L22" s="11"/>
      <c r="M22" s="11"/>
      <c r="N22" s="11"/>
      <c r="O22" s="11"/>
      <c r="AF22" s="87"/>
      <c r="AG22" s="87"/>
      <c r="AH22" s="87"/>
      <c r="AI22" s="88"/>
      <c r="AJ22" s="89"/>
      <c r="AL22" s="90"/>
    </row>
    <row r="23" spans="1:38" s="16" customFormat="1" ht="13.15" customHeight="1" x14ac:dyDescent="0.2">
      <c r="A23" s="11"/>
      <c r="B23" s="11"/>
      <c r="C23" s="11"/>
      <c r="D23" s="11"/>
      <c r="G23" s="86"/>
      <c r="H23" s="38"/>
      <c r="I23" s="11"/>
      <c r="J23" s="11"/>
      <c r="K23" s="11"/>
      <c r="L23" s="11"/>
      <c r="M23" s="11"/>
      <c r="N23" s="11"/>
      <c r="O23" s="11"/>
      <c r="AF23" s="87"/>
      <c r="AG23" s="87"/>
      <c r="AH23" s="87"/>
      <c r="AI23" s="88"/>
      <c r="AJ23" s="89"/>
      <c r="AL23" s="90"/>
    </row>
    <row r="24" spans="1:38" s="16" customFormat="1" ht="13.15" customHeight="1" x14ac:dyDescent="0.2">
      <c r="A24" s="11"/>
      <c r="C24" s="11"/>
      <c r="D24" s="11"/>
      <c r="G24" s="86"/>
      <c r="H24" s="38"/>
      <c r="I24" s="11"/>
      <c r="J24" s="11"/>
      <c r="K24" s="11"/>
      <c r="L24" s="11"/>
      <c r="M24" s="11"/>
      <c r="N24" s="11"/>
      <c r="O24" s="11"/>
      <c r="AF24" s="87"/>
      <c r="AG24" s="87"/>
      <c r="AH24" s="87"/>
      <c r="AI24" s="88"/>
      <c r="AJ24" s="89"/>
      <c r="AL24" s="90"/>
    </row>
    <row r="25" spans="1:38" s="16" customFormat="1" ht="13.15" customHeight="1" x14ac:dyDescent="0.2">
      <c r="A25" s="11"/>
      <c r="B25" s="11"/>
      <c r="C25" s="11"/>
      <c r="D25" s="11"/>
      <c r="G25" s="86"/>
      <c r="H25" s="38"/>
      <c r="I25" s="11"/>
      <c r="J25" s="11"/>
      <c r="K25" s="11"/>
      <c r="L25" s="11"/>
      <c r="M25" s="11"/>
      <c r="N25" s="11"/>
      <c r="O25" s="11"/>
      <c r="AF25" s="87"/>
      <c r="AG25" s="87"/>
      <c r="AH25" s="87"/>
      <c r="AI25" s="88"/>
      <c r="AJ25" s="89"/>
      <c r="AL25" s="90"/>
    </row>
    <row r="26" spans="1:38" s="16" customFormat="1" ht="13.15" customHeight="1" x14ac:dyDescent="0.2">
      <c r="A26" s="11"/>
      <c r="B26" s="11"/>
      <c r="C26" s="11"/>
      <c r="D26" s="11"/>
      <c r="G26" s="86"/>
      <c r="H26" s="38"/>
      <c r="I26" s="11"/>
      <c r="J26" s="11"/>
      <c r="K26" s="11"/>
      <c r="L26" s="11"/>
      <c r="M26" s="11"/>
      <c r="N26" s="11"/>
      <c r="O26" s="11"/>
      <c r="AF26" s="87"/>
      <c r="AG26" s="87"/>
      <c r="AH26" s="87"/>
      <c r="AI26" s="88"/>
      <c r="AJ26" s="89"/>
      <c r="AL26" s="90"/>
    </row>
    <row r="27" spans="1:38" s="16" customFormat="1" ht="13.15" customHeight="1" x14ac:dyDescent="0.2">
      <c r="A27" s="11"/>
      <c r="B27" s="11"/>
      <c r="C27" s="11"/>
      <c r="D27" s="11"/>
      <c r="G27" s="86"/>
      <c r="H27" s="38"/>
      <c r="I27" s="11"/>
      <c r="J27" s="11"/>
      <c r="K27" s="11"/>
      <c r="L27" s="11"/>
      <c r="M27" s="11"/>
      <c r="N27" s="11"/>
      <c r="O27" s="11"/>
      <c r="AF27" s="87"/>
      <c r="AG27" s="87"/>
      <c r="AH27" s="87"/>
      <c r="AI27" s="88"/>
      <c r="AJ27" s="89"/>
      <c r="AL27" s="90"/>
    </row>
    <row r="28" spans="1:38" s="16" customFormat="1" ht="13.15" customHeight="1" x14ac:dyDescent="0.2">
      <c r="A28" s="11"/>
      <c r="B28" s="11"/>
      <c r="C28" s="11"/>
      <c r="D28" s="11"/>
      <c r="G28" s="344"/>
      <c r="H28" s="38"/>
      <c r="I28" s="11"/>
      <c r="J28" s="11"/>
      <c r="K28" s="11"/>
      <c r="L28" s="11"/>
      <c r="M28" s="11"/>
      <c r="N28" s="11"/>
      <c r="O28" s="11"/>
      <c r="AF28" s="87"/>
      <c r="AG28" s="87"/>
      <c r="AH28" s="87"/>
      <c r="AI28" s="88"/>
      <c r="AJ28" s="89"/>
      <c r="AL28" s="90"/>
    </row>
    <row r="29" spans="1:38" s="16" customFormat="1" ht="13.15" customHeight="1" x14ac:dyDescent="0.2">
      <c r="A29" s="11"/>
      <c r="B29" s="11"/>
      <c r="C29" s="11"/>
      <c r="D29" s="11"/>
      <c r="G29" s="344"/>
      <c r="H29" s="38"/>
      <c r="I29" s="11"/>
      <c r="J29" s="11"/>
      <c r="K29" s="11"/>
      <c r="L29" s="11"/>
      <c r="M29" s="11"/>
      <c r="N29" s="11"/>
      <c r="O29" s="11"/>
      <c r="AF29" s="87"/>
      <c r="AG29" s="87"/>
      <c r="AH29" s="87"/>
      <c r="AI29" s="88"/>
      <c r="AJ29" s="89"/>
      <c r="AL29" s="90"/>
    </row>
    <row r="30" spans="1:38" s="16" customFormat="1" ht="13.15" customHeight="1" x14ac:dyDescent="0.2">
      <c r="A30" s="11"/>
      <c r="B30" s="11"/>
      <c r="C30" s="11"/>
      <c r="D30" s="11"/>
      <c r="G30" s="86"/>
      <c r="H30" s="38"/>
      <c r="I30" s="11"/>
      <c r="J30" s="11"/>
      <c r="K30" s="11"/>
      <c r="L30" s="11"/>
      <c r="M30" s="11"/>
      <c r="N30" s="11"/>
      <c r="O30" s="11"/>
      <c r="AF30" s="87"/>
      <c r="AG30" s="87"/>
      <c r="AH30" s="87"/>
      <c r="AI30" s="88"/>
      <c r="AJ30" s="89"/>
      <c r="AL30" s="90"/>
    </row>
    <row r="31" spans="1:38" s="16" customFormat="1" ht="13.15" customHeight="1" x14ac:dyDescent="0.2">
      <c r="A31" s="11"/>
      <c r="B31" s="11"/>
      <c r="C31" s="11"/>
      <c r="D31" s="11"/>
      <c r="G31" s="86"/>
      <c r="H31" s="38"/>
      <c r="I31" s="11"/>
      <c r="J31" s="11"/>
      <c r="K31" s="11"/>
      <c r="L31" s="11"/>
      <c r="M31" s="11"/>
      <c r="N31" s="11"/>
      <c r="O31" s="11"/>
      <c r="AF31" s="87"/>
      <c r="AG31" s="87"/>
      <c r="AH31" s="87"/>
      <c r="AI31" s="88"/>
      <c r="AJ31" s="89"/>
      <c r="AL31" s="90"/>
    </row>
    <row r="32" spans="1:38" s="16" customFormat="1" ht="13.15" customHeight="1" x14ac:dyDescent="0.2">
      <c r="A32" s="11"/>
      <c r="B32" s="11"/>
      <c r="C32" s="11"/>
      <c r="D32" s="11"/>
      <c r="G32" s="86"/>
      <c r="H32" s="38"/>
      <c r="I32" s="11"/>
      <c r="J32" s="11"/>
      <c r="K32" s="11"/>
      <c r="L32" s="11"/>
      <c r="M32" s="11"/>
      <c r="N32" s="11"/>
      <c r="O32" s="11"/>
      <c r="AF32" s="87"/>
      <c r="AG32" s="87"/>
      <c r="AH32" s="87"/>
      <c r="AI32" s="88"/>
      <c r="AJ32" s="89"/>
      <c r="AL32" s="90"/>
    </row>
    <row r="33" spans="1:38" s="16" customFormat="1" ht="13.15" customHeight="1" x14ac:dyDescent="0.2">
      <c r="A33" s="11"/>
      <c r="B33" s="11"/>
      <c r="C33" s="11"/>
      <c r="D33" s="11"/>
      <c r="G33" s="86"/>
      <c r="H33" s="38"/>
      <c r="I33" s="11"/>
      <c r="J33" s="11"/>
      <c r="K33" s="11"/>
      <c r="L33" s="11"/>
      <c r="M33" s="11"/>
      <c r="N33" s="11"/>
      <c r="O33" s="11"/>
      <c r="AF33" s="87"/>
      <c r="AG33" s="87"/>
      <c r="AH33" s="87"/>
      <c r="AI33" s="88"/>
      <c r="AJ33" s="89"/>
      <c r="AL33" s="90"/>
    </row>
    <row r="34" spans="1:38" s="16" customFormat="1" ht="13.15" customHeight="1" x14ac:dyDescent="0.2">
      <c r="A34" s="11"/>
      <c r="B34" s="11"/>
      <c r="C34" s="11"/>
      <c r="D34" s="11"/>
      <c r="G34" s="86"/>
      <c r="H34" s="38"/>
      <c r="I34" s="11"/>
      <c r="J34" s="11"/>
      <c r="K34" s="11"/>
      <c r="L34" s="11"/>
      <c r="M34" s="11"/>
      <c r="N34" s="11"/>
      <c r="O34" s="11"/>
      <c r="AF34" s="87"/>
      <c r="AG34" s="87"/>
      <c r="AH34" s="87"/>
      <c r="AI34" s="88"/>
      <c r="AJ34" s="89"/>
      <c r="AL34" s="90"/>
    </row>
    <row r="35" spans="1:38" s="16" customFormat="1" ht="13.15" customHeight="1" x14ac:dyDescent="0.2">
      <c r="A35" s="11"/>
      <c r="B35" s="11"/>
      <c r="C35" s="11"/>
      <c r="D35" s="11"/>
      <c r="G35" s="86"/>
      <c r="H35" s="38"/>
      <c r="I35" s="11"/>
      <c r="J35" s="11"/>
      <c r="K35" s="11"/>
      <c r="L35" s="11"/>
      <c r="M35" s="11"/>
      <c r="N35" s="11"/>
      <c r="O35" s="11"/>
      <c r="AF35" s="87"/>
      <c r="AG35" s="87"/>
      <c r="AH35" s="87"/>
      <c r="AI35" s="88"/>
      <c r="AJ35" s="89"/>
      <c r="AL35" s="90"/>
    </row>
    <row r="36" spans="1:38" s="16" customFormat="1" ht="13.15" customHeight="1" x14ac:dyDescent="0.2">
      <c r="A36" s="11"/>
      <c r="B36" s="11"/>
      <c r="C36" s="11"/>
      <c r="D36" s="11"/>
      <c r="G36" s="86"/>
      <c r="H36" s="38"/>
      <c r="I36" s="11"/>
      <c r="J36" s="11"/>
      <c r="K36" s="11"/>
      <c r="L36" s="11"/>
      <c r="M36" s="11"/>
      <c r="N36" s="11"/>
      <c r="O36" s="11"/>
      <c r="AF36" s="87"/>
      <c r="AG36" s="87"/>
      <c r="AH36" s="87"/>
      <c r="AI36" s="88"/>
      <c r="AJ36" s="89"/>
      <c r="AL36" s="90"/>
    </row>
    <row r="37" spans="1:38" s="16" customFormat="1" ht="13.15" customHeight="1" x14ac:dyDescent="0.2">
      <c r="A37" s="11"/>
      <c r="B37" s="11"/>
      <c r="C37" s="11"/>
      <c r="D37" s="11"/>
      <c r="G37" s="86"/>
      <c r="H37" s="38"/>
      <c r="I37" s="11"/>
      <c r="J37" s="11"/>
      <c r="K37" s="11"/>
      <c r="L37" s="11"/>
      <c r="M37" s="11"/>
      <c r="N37" s="11"/>
      <c r="O37" s="11"/>
      <c r="AF37" s="87"/>
      <c r="AG37" s="87"/>
      <c r="AH37" s="87"/>
      <c r="AI37" s="88"/>
      <c r="AJ37" s="89"/>
      <c r="AL37" s="90"/>
    </row>
    <row r="38" spans="1:38" s="16" customFormat="1" ht="13.15" customHeight="1" x14ac:dyDescent="0.2">
      <c r="A38" s="11"/>
      <c r="B38" s="11"/>
      <c r="C38" s="11"/>
      <c r="D38" s="11"/>
      <c r="G38" s="86"/>
      <c r="H38" s="38"/>
      <c r="I38" s="11"/>
      <c r="J38" s="11"/>
      <c r="K38" s="11"/>
      <c r="L38" s="11"/>
      <c r="M38" s="11"/>
      <c r="N38" s="11"/>
      <c r="O38" s="11"/>
      <c r="AF38" s="87"/>
      <c r="AG38" s="87"/>
      <c r="AH38" s="87"/>
      <c r="AI38" s="88"/>
      <c r="AJ38" s="89"/>
      <c r="AL38" s="90"/>
    </row>
    <row r="39" spans="1:38" s="16" customFormat="1" ht="13.15" customHeight="1" x14ac:dyDescent="0.2">
      <c r="A39" s="11"/>
      <c r="B39" s="11"/>
      <c r="C39" s="11"/>
      <c r="D39" s="11"/>
      <c r="G39" s="86"/>
      <c r="H39" s="38"/>
      <c r="I39" s="11"/>
      <c r="J39" s="11"/>
      <c r="K39" s="11"/>
      <c r="L39" s="11"/>
      <c r="M39" s="11"/>
      <c r="N39" s="11"/>
      <c r="O39" s="11"/>
      <c r="AF39" s="87"/>
      <c r="AG39" s="87"/>
      <c r="AH39" s="87"/>
      <c r="AI39" s="88"/>
      <c r="AJ39" s="89"/>
      <c r="AL39" s="90"/>
    </row>
    <row r="40" spans="1:38" s="16" customFormat="1" ht="13.15" customHeight="1" x14ac:dyDescent="0.2">
      <c r="A40" s="11"/>
      <c r="B40" s="11"/>
      <c r="C40" s="11"/>
      <c r="D40" s="11"/>
      <c r="G40" s="86"/>
      <c r="H40" s="38"/>
      <c r="I40" s="11"/>
      <c r="J40" s="11"/>
      <c r="K40" s="11"/>
      <c r="L40" s="11"/>
      <c r="M40" s="11"/>
      <c r="N40" s="11"/>
      <c r="O40" s="11"/>
      <c r="AF40" s="87"/>
      <c r="AG40" s="87"/>
      <c r="AH40" s="87"/>
      <c r="AI40" s="88"/>
      <c r="AJ40" s="89"/>
      <c r="AL40" s="90"/>
    </row>
    <row r="41" spans="1:38" s="16" customFormat="1" ht="13.15" customHeight="1" x14ac:dyDescent="0.2">
      <c r="A41" s="11"/>
      <c r="B41" s="11"/>
      <c r="C41" s="11"/>
      <c r="D41" s="11"/>
      <c r="G41" s="86"/>
      <c r="H41" s="38"/>
      <c r="I41" s="11"/>
      <c r="J41" s="11"/>
      <c r="K41" s="11"/>
      <c r="L41" s="11"/>
      <c r="M41" s="11"/>
      <c r="N41" s="11"/>
      <c r="O41" s="11"/>
      <c r="AF41" s="87"/>
      <c r="AG41" s="87"/>
      <c r="AH41" s="87"/>
      <c r="AI41" s="88"/>
      <c r="AJ41" s="89"/>
      <c r="AL41" s="90"/>
    </row>
    <row r="42" spans="1:38" s="16" customFormat="1" ht="13.15" customHeight="1" x14ac:dyDescent="0.2">
      <c r="A42" s="11"/>
      <c r="B42" s="11"/>
      <c r="C42" s="11"/>
      <c r="D42" s="11"/>
      <c r="G42" s="86"/>
      <c r="H42" s="38"/>
      <c r="I42" s="11"/>
      <c r="J42" s="11"/>
      <c r="K42" s="11"/>
      <c r="L42" s="11"/>
      <c r="M42" s="11"/>
      <c r="N42" s="11"/>
      <c r="O42" s="11"/>
      <c r="AF42" s="87"/>
      <c r="AG42" s="87"/>
      <c r="AH42" s="87"/>
      <c r="AI42" s="88"/>
      <c r="AJ42" s="89"/>
      <c r="AL42" s="90"/>
    </row>
    <row r="43" spans="1:38" s="16" customFormat="1" ht="13.15" customHeight="1" x14ac:dyDescent="0.2">
      <c r="A43" s="11"/>
      <c r="B43" s="11"/>
      <c r="C43" s="11"/>
      <c r="D43" s="11"/>
      <c r="G43" s="86"/>
      <c r="H43" s="38"/>
      <c r="I43" s="11"/>
      <c r="J43" s="11"/>
      <c r="K43" s="11"/>
      <c r="L43" s="11"/>
      <c r="M43" s="11"/>
      <c r="N43" s="11"/>
      <c r="O43" s="11"/>
      <c r="AF43" s="87"/>
      <c r="AG43" s="87"/>
      <c r="AH43" s="87"/>
      <c r="AI43" s="88"/>
      <c r="AJ43" s="89"/>
      <c r="AL43" s="90"/>
    </row>
    <row r="44" spans="1:38" s="16" customFormat="1" ht="13.15" customHeight="1" x14ac:dyDescent="0.2">
      <c r="A44" s="11"/>
      <c r="B44" s="11"/>
      <c r="C44" s="11"/>
      <c r="D44" s="11"/>
      <c r="G44" s="86"/>
      <c r="H44" s="38"/>
      <c r="I44" s="11"/>
      <c r="J44" s="11"/>
      <c r="K44" s="11"/>
      <c r="L44" s="11"/>
      <c r="M44" s="11"/>
      <c r="N44" s="11"/>
      <c r="O44" s="11"/>
      <c r="AF44" s="87"/>
      <c r="AG44" s="87"/>
      <c r="AH44" s="87"/>
      <c r="AI44" s="88"/>
      <c r="AJ44" s="89"/>
      <c r="AL44" s="90"/>
    </row>
    <row r="45" spans="1:38" s="16" customFormat="1" ht="13.15" customHeight="1" x14ac:dyDescent="0.2">
      <c r="A45" s="3"/>
      <c r="B45" s="11"/>
      <c r="C45" s="11"/>
      <c r="D45" s="11"/>
      <c r="G45" s="86"/>
      <c r="H45" s="38"/>
      <c r="I45" s="11"/>
      <c r="J45" s="11"/>
      <c r="K45" s="11"/>
      <c r="L45" s="11"/>
      <c r="M45" s="11"/>
      <c r="N45" s="11"/>
      <c r="O45" s="11"/>
      <c r="AF45" s="87"/>
      <c r="AG45" s="87"/>
      <c r="AH45" s="87"/>
      <c r="AI45" s="88"/>
      <c r="AJ45" s="89"/>
      <c r="AL45" s="90"/>
    </row>
    <row r="46" spans="1:38" s="292" customFormat="1" ht="13.15" hidden="1" customHeight="1" x14ac:dyDescent="0.2">
      <c r="A46" s="3"/>
      <c r="B46" s="45"/>
      <c r="C46" s="45"/>
      <c r="D46" s="45"/>
      <c r="G46" s="293"/>
      <c r="H46" s="294"/>
      <c r="I46" s="45"/>
      <c r="J46" s="45"/>
      <c r="K46" s="45"/>
      <c r="L46" s="45"/>
      <c r="M46" s="45"/>
      <c r="N46" s="45"/>
      <c r="O46" s="45"/>
      <c r="AF46" s="295"/>
      <c r="AG46" s="295"/>
      <c r="AH46" s="295"/>
      <c r="AI46" s="296"/>
      <c r="AJ46" s="297"/>
      <c r="AL46" s="298"/>
    </row>
    <row r="47" spans="1:38" s="16" customFormat="1" ht="13.15" hidden="1" customHeight="1" x14ac:dyDescent="0.2">
      <c r="A47" s="3"/>
      <c r="B47" s="11"/>
      <c r="C47" s="11"/>
      <c r="D47" s="11"/>
      <c r="G47" s="86"/>
      <c r="H47" s="38"/>
      <c r="I47" s="11"/>
      <c r="J47" s="11"/>
      <c r="K47" s="11"/>
      <c r="L47" s="11"/>
      <c r="M47" s="11"/>
      <c r="N47" s="11"/>
      <c r="O47" s="11"/>
      <c r="AF47" s="87"/>
      <c r="AG47" s="87"/>
      <c r="AH47" s="87"/>
      <c r="AI47" s="88"/>
      <c r="AJ47" s="89"/>
      <c r="AL47" s="90"/>
    </row>
    <row r="48" spans="1:38" ht="13.15" hidden="1" customHeight="1" x14ac:dyDescent="0.2">
      <c r="A48" s="3"/>
      <c r="B48" s="3"/>
      <c r="C48" s="3"/>
      <c r="D48" s="3"/>
      <c r="G48" s="182"/>
      <c r="H48" s="183"/>
      <c r="I48" s="3"/>
      <c r="J48" s="3"/>
      <c r="K48" s="3"/>
      <c r="L48" s="3"/>
      <c r="M48" s="3"/>
      <c r="N48" s="3"/>
      <c r="O48" s="3"/>
      <c r="AF48" s="74"/>
      <c r="AG48" s="74"/>
      <c r="AH48" s="74"/>
      <c r="AI48" s="75"/>
      <c r="AJ48" s="85"/>
      <c r="AL48" s="184"/>
    </row>
    <row r="49" spans="1:46" s="143" customFormat="1" ht="13.15" hidden="1" customHeight="1" x14ac:dyDescent="0.2">
      <c r="A49" s="393" t="s">
        <v>492</v>
      </c>
      <c r="B49" s="281" t="s">
        <v>493</v>
      </c>
      <c r="C49" s="137"/>
      <c r="D49" s="280" t="s">
        <v>490</v>
      </c>
      <c r="E49" s="280" t="s">
        <v>491</v>
      </c>
      <c r="F49" s="280" t="s">
        <v>161</v>
      </c>
      <c r="G49" s="185"/>
      <c r="H49" s="152"/>
      <c r="I49" s="141"/>
      <c r="J49" s="141"/>
      <c r="K49" s="141"/>
      <c r="L49" s="141"/>
      <c r="M49" s="141"/>
      <c r="N49" s="141"/>
      <c r="O49" s="141"/>
      <c r="AF49" s="147"/>
      <c r="AG49" s="147"/>
      <c r="AH49" s="147"/>
      <c r="AI49" s="148"/>
      <c r="AJ49" s="149"/>
      <c r="AL49" s="186"/>
    </row>
    <row r="50" spans="1:46" s="143" customFormat="1" ht="13.9" hidden="1" customHeight="1" x14ac:dyDescent="0.2">
      <c r="A50" s="141">
        <v>1</v>
      </c>
      <c r="B50" s="141">
        <v>1</v>
      </c>
      <c r="C50" s="142" t="s">
        <v>358</v>
      </c>
      <c r="D50" s="141">
        <v>1</v>
      </c>
      <c r="E50" s="141">
        <v>1</v>
      </c>
      <c r="F50" s="141">
        <v>1</v>
      </c>
      <c r="G50" s="143">
        <v>1</v>
      </c>
      <c r="H50" s="144" t="str">
        <f>VLOOKUP($B$50,$AE$64:$AL$101,4,FALSE)</f>
        <v>Non-Urban</v>
      </c>
      <c r="I50" s="144">
        <f>IF(B50=25,0.8686,0.8653)</f>
        <v>0.86529999999999996</v>
      </c>
      <c r="J50" s="141">
        <v>1</v>
      </c>
      <c r="K50" s="145" t="str">
        <f>VLOOKUP(J50,$S$59:$T$158,2,FALSE)</f>
        <v>1st</v>
      </c>
      <c r="L50" s="141"/>
      <c r="M50" s="141"/>
      <c r="N50" s="141"/>
      <c r="O50" s="141"/>
      <c r="AF50" s="147"/>
      <c r="AG50" s="147"/>
      <c r="AH50" s="147"/>
      <c r="AI50" s="148"/>
      <c r="AJ50" s="149"/>
      <c r="AL50" s="186"/>
    </row>
    <row r="51" spans="1:46" s="143" customFormat="1" ht="13.15" hidden="1" customHeight="1" x14ac:dyDescent="0.2">
      <c r="A51" s="141"/>
      <c r="B51" s="141"/>
      <c r="C51" s="141"/>
      <c r="D51" s="141"/>
      <c r="G51" s="185"/>
      <c r="H51" s="152"/>
      <c r="I51" s="141"/>
      <c r="J51" s="141"/>
      <c r="K51" s="141"/>
      <c r="L51" s="141"/>
      <c r="M51" s="141"/>
      <c r="N51" s="141"/>
      <c r="O51" s="141"/>
      <c r="AF51" s="147"/>
      <c r="AG51" s="147"/>
      <c r="AH51" s="147"/>
      <c r="AI51" s="148"/>
      <c r="AJ51" s="149"/>
      <c r="AL51" s="186"/>
    </row>
    <row r="52" spans="1:46" s="143" customFormat="1" ht="13.15" hidden="1" customHeight="1" x14ac:dyDescent="0.2">
      <c r="A52" s="141"/>
      <c r="B52" s="141"/>
      <c r="C52" s="141"/>
      <c r="D52" s="141"/>
      <c r="G52" s="185"/>
      <c r="H52" s="152"/>
      <c r="I52" s="141"/>
      <c r="J52" s="141"/>
      <c r="K52" s="141"/>
      <c r="L52" s="141"/>
      <c r="M52" s="141"/>
      <c r="N52" s="141"/>
      <c r="O52" s="141"/>
      <c r="AF52" s="147"/>
      <c r="AG52" s="147"/>
      <c r="AH52" s="147"/>
      <c r="AI52" s="148"/>
      <c r="AJ52" s="149"/>
      <c r="AL52" s="186"/>
    </row>
    <row r="53" spans="1:46" s="143" customFormat="1" ht="13.15" hidden="1" customHeight="1" x14ac:dyDescent="0.2">
      <c r="A53" s="141"/>
      <c r="B53" s="141"/>
      <c r="C53" s="141"/>
      <c r="D53" s="141"/>
      <c r="G53" s="185"/>
      <c r="H53" s="152"/>
      <c r="I53" s="141"/>
      <c r="J53" s="141"/>
      <c r="K53" s="141"/>
      <c r="L53" s="141"/>
      <c r="M53" s="141"/>
      <c r="N53" s="141"/>
      <c r="O53" s="141"/>
      <c r="AF53" s="147"/>
      <c r="AG53" s="147"/>
      <c r="AH53" s="147"/>
      <c r="AI53" s="148"/>
      <c r="AJ53" s="149"/>
      <c r="AL53" s="186"/>
    </row>
    <row r="54" spans="1:46" s="143" customFormat="1" ht="51" hidden="1" x14ac:dyDescent="0.2">
      <c r="A54" s="141"/>
      <c r="B54" s="146" t="s">
        <v>49</v>
      </c>
      <c r="C54" s="146"/>
      <c r="D54" s="146" t="s">
        <v>51</v>
      </c>
      <c r="E54" s="146" t="s">
        <v>53</v>
      </c>
      <c r="F54" s="146"/>
      <c r="G54" s="146" t="s">
        <v>55</v>
      </c>
      <c r="H54" s="146" t="s">
        <v>56</v>
      </c>
      <c r="I54" s="146" t="s">
        <v>57</v>
      </c>
      <c r="J54" s="146"/>
      <c r="K54" s="146" t="s">
        <v>59</v>
      </c>
      <c r="L54" s="146" t="s">
        <v>168</v>
      </c>
      <c r="M54" s="146" t="s">
        <v>170</v>
      </c>
      <c r="N54" s="146" t="s">
        <v>171</v>
      </c>
      <c r="O54" s="146" t="s">
        <v>272</v>
      </c>
      <c r="S54" s="143" t="s">
        <v>163</v>
      </c>
      <c r="U54" s="143" t="s">
        <v>161</v>
      </c>
      <c r="V54" s="143" t="s">
        <v>162</v>
      </c>
      <c r="AF54" s="147"/>
      <c r="AG54" s="147"/>
      <c r="AH54" s="147"/>
      <c r="AI54" s="148"/>
      <c r="AJ54" s="149"/>
      <c r="AL54" s="186"/>
    </row>
    <row r="55" spans="1:46" s="143" customFormat="1" hidden="1" x14ac:dyDescent="0.2">
      <c r="A55" s="141"/>
      <c r="B55" s="146" t="s">
        <v>164</v>
      </c>
      <c r="C55" s="146"/>
      <c r="F55" s="146"/>
      <c r="H55" s="146"/>
      <c r="J55" s="146"/>
      <c r="L55" s="150">
        <v>96.59</v>
      </c>
      <c r="M55" s="141"/>
      <c r="N55" s="141"/>
      <c r="O55" s="141"/>
      <c r="W55" s="143">
        <f>F12</f>
        <v>281.61180000000002</v>
      </c>
      <c r="X55" s="143">
        <f>F5+F6</f>
        <v>229.2079</v>
      </c>
      <c r="Y55" s="151">
        <f>W55+X55+$F$8+$F$10+$E$14</f>
        <v>1117.7756999999999</v>
      </c>
      <c r="AF55" s="147"/>
      <c r="AG55" s="147"/>
      <c r="AH55" s="147"/>
      <c r="AI55" s="148"/>
      <c r="AJ55" s="149"/>
      <c r="AL55" s="186"/>
    </row>
    <row r="56" spans="1:46" s="143" customFormat="1" ht="38.450000000000003" hidden="1" customHeight="1" x14ac:dyDescent="0.2">
      <c r="A56" s="141"/>
      <c r="B56" s="146" t="s">
        <v>276</v>
      </c>
      <c r="C56" s="146"/>
      <c r="F56" s="146"/>
      <c r="H56" s="146"/>
      <c r="J56" s="146"/>
      <c r="M56" s="152">
        <f>SUM(F5,F6,F8,F10,F12,E14)</f>
        <v>1117.7756999999999</v>
      </c>
      <c r="O56" s="348">
        <f>VLOOKUP(J50,$S$59:$Y$158,7,FALSE)</f>
        <v>1680.9992999999999</v>
      </c>
      <c r="AF56" s="147"/>
      <c r="AG56" s="147"/>
      <c r="AH56" s="147"/>
      <c r="AI56" s="148"/>
      <c r="AJ56" s="149"/>
      <c r="AL56" s="186"/>
    </row>
    <row r="57" spans="1:46" s="143" customFormat="1" ht="38.450000000000003" hidden="1" customHeight="1" x14ac:dyDescent="0.2">
      <c r="A57" s="141"/>
      <c r="B57" s="146" t="s">
        <v>169</v>
      </c>
      <c r="C57" s="146" t="s">
        <v>506</v>
      </c>
      <c r="D57" s="153">
        <f>(F5*72%*$I$50)+(F5*28%)</f>
        <v>109.33266219999999</v>
      </c>
      <c r="E57" s="153">
        <f>(F6*72%*$I$50)+(F6*28%)</f>
        <v>97.645738826399992</v>
      </c>
      <c r="F57" s="146"/>
      <c r="G57" s="153">
        <f>(F8*72%*$I$50)+(F8*28%)</f>
        <v>19.9154760704</v>
      </c>
      <c r="H57" s="146"/>
      <c r="I57" s="153">
        <f>(F10*72%*$I$50)+(F10*28%)</f>
        <v>423.01025986560001</v>
      </c>
      <c r="J57" s="146"/>
      <c r="K57" s="153">
        <f>(F12*72%*$I$50)+(F12*28%)</f>
        <v>254.29996118880001</v>
      </c>
      <c r="L57" s="153">
        <f>(E14*72%*$I$50)+(E14*28%)</f>
        <v>105.16524335999999</v>
      </c>
      <c r="M57" s="154">
        <f>SUM(D57,E57,G57,I57,K57,L57)</f>
        <v>1009.3693415112</v>
      </c>
      <c r="O57" s="349">
        <f>(O56*72%*I50)+(O56*28%)</f>
        <v>1517.9692638888</v>
      </c>
      <c r="W57" s="143" t="s">
        <v>161</v>
      </c>
      <c r="X57" s="143" t="s">
        <v>273</v>
      </c>
      <c r="Y57" s="143" t="s">
        <v>274</v>
      </c>
      <c r="Z57" s="143" t="s">
        <v>476</v>
      </c>
      <c r="AA57" s="187" t="s">
        <v>479</v>
      </c>
      <c r="AF57" s="147"/>
      <c r="AG57" s="147"/>
      <c r="AH57" s="147"/>
      <c r="AI57" s="148"/>
      <c r="AJ57" s="149"/>
      <c r="AL57" s="186"/>
    </row>
    <row r="58" spans="1:46" s="143" customFormat="1" ht="13.5" hidden="1" thickBot="1" x14ac:dyDescent="0.25">
      <c r="A58" s="141"/>
      <c r="B58" s="146" t="s">
        <v>275</v>
      </c>
      <c r="C58" s="146" t="s">
        <v>286</v>
      </c>
      <c r="D58" s="150"/>
      <c r="E58" s="150"/>
      <c r="F58" s="146" t="s">
        <v>287</v>
      </c>
      <c r="G58" s="150"/>
      <c r="H58" s="146" t="s">
        <v>56</v>
      </c>
      <c r="I58" s="150"/>
      <c r="J58" s="146" t="s">
        <v>288</v>
      </c>
      <c r="K58" s="150"/>
      <c r="L58" s="150"/>
      <c r="M58" s="141"/>
      <c r="N58" s="141"/>
      <c r="O58" s="141"/>
      <c r="Y58" s="151"/>
      <c r="AF58" s="147"/>
      <c r="AG58" s="147"/>
      <c r="AH58" s="147"/>
      <c r="AI58" s="148"/>
      <c r="AJ58" s="149"/>
      <c r="AL58" s="186"/>
    </row>
    <row r="59" spans="1:46" s="143" customFormat="1" hidden="1" x14ac:dyDescent="0.2">
      <c r="A59" s="141">
        <v>1</v>
      </c>
      <c r="B59" s="4" t="s">
        <v>60</v>
      </c>
      <c r="C59" s="170" t="s">
        <v>127</v>
      </c>
      <c r="D59" s="266">
        <v>121.075</v>
      </c>
      <c r="E59" s="266">
        <v>108.13289999999999</v>
      </c>
      <c r="F59" s="8" t="s">
        <v>143</v>
      </c>
      <c r="G59" s="9">
        <v>22.054400000000001</v>
      </c>
      <c r="H59" s="8" t="s">
        <v>61</v>
      </c>
      <c r="I59" s="9">
        <v>468.44159999999994</v>
      </c>
      <c r="J59" s="8" t="s">
        <v>155</v>
      </c>
      <c r="K59" s="9">
        <v>281.61180000000002</v>
      </c>
      <c r="L59" s="11"/>
      <c r="M59" s="141"/>
      <c r="N59" s="141"/>
      <c r="O59" s="141"/>
      <c r="S59" s="143">
        <v>1</v>
      </c>
      <c r="T59" s="143" t="s">
        <v>172</v>
      </c>
      <c r="U59" s="156">
        <v>3</v>
      </c>
      <c r="V59" s="156">
        <v>1</v>
      </c>
      <c r="W59" s="188">
        <f t="shared" ref="W59:X90" si="1">W$55*U59</f>
        <v>844.83540000000005</v>
      </c>
      <c r="X59" s="188">
        <f t="shared" si="1"/>
        <v>229.2079</v>
      </c>
      <c r="Y59" s="151">
        <f t="shared" ref="Y59:Y122" si="2">W59+X59+$F$8+$F$10+$E$14</f>
        <v>1680.9992999999999</v>
      </c>
      <c r="Z59" s="151">
        <f>Y59</f>
        <v>1680.9992999999999</v>
      </c>
      <c r="AA59" s="178">
        <f>(Z59*72%*$I$50)+(Z59*28%)</f>
        <v>1517.9692638888</v>
      </c>
      <c r="AF59" s="147"/>
      <c r="AG59" s="147"/>
      <c r="AH59" s="147"/>
      <c r="AI59" s="148"/>
      <c r="AJ59" s="149"/>
      <c r="AL59" s="186"/>
    </row>
    <row r="60" spans="1:46" s="143" customFormat="1" hidden="1" x14ac:dyDescent="0.2">
      <c r="A60" s="141">
        <v>2</v>
      </c>
      <c r="B60" s="23" t="s">
        <v>62</v>
      </c>
      <c r="C60" s="24" t="s">
        <v>128</v>
      </c>
      <c r="D60" s="266">
        <v>134.435</v>
      </c>
      <c r="E60" s="266">
        <v>118.1026</v>
      </c>
      <c r="F60" s="24" t="s">
        <v>144</v>
      </c>
      <c r="G60" s="25">
        <v>59.2712</v>
      </c>
      <c r="H60" s="24" t="s">
        <v>63</v>
      </c>
      <c r="I60" s="25">
        <v>353.77099999999996</v>
      </c>
      <c r="J60" s="24" t="s">
        <v>156</v>
      </c>
      <c r="K60" s="25">
        <v>219.95170000000002</v>
      </c>
      <c r="L60" s="11"/>
      <c r="M60" s="141"/>
      <c r="N60" s="141"/>
      <c r="O60" s="141"/>
      <c r="S60" s="143">
        <v>2</v>
      </c>
      <c r="T60" s="143" t="s">
        <v>173</v>
      </c>
      <c r="U60" s="156">
        <v>3</v>
      </c>
      <c r="V60" s="156">
        <v>1</v>
      </c>
      <c r="W60" s="188">
        <f t="shared" si="1"/>
        <v>844.83540000000005</v>
      </c>
      <c r="X60" s="188">
        <f t="shared" si="1"/>
        <v>229.2079</v>
      </c>
      <c r="Y60" s="151">
        <f t="shared" si="2"/>
        <v>1680.9992999999999</v>
      </c>
      <c r="Z60" s="159">
        <f>Z59+Y60</f>
        <v>3361.9985999999999</v>
      </c>
      <c r="AA60" s="178">
        <f t="shared" ref="AA60:AA123" si="3">(Z60*72%*$I$50)+(Z60*28%)</f>
        <v>3035.9385277776</v>
      </c>
      <c r="AF60" s="147"/>
      <c r="AG60" s="147"/>
      <c r="AH60" s="147"/>
      <c r="AI60" s="148"/>
      <c r="AJ60" s="149"/>
      <c r="AL60" s="186"/>
    </row>
    <row r="61" spans="1:46" s="143" customFormat="1" hidden="1" x14ac:dyDescent="0.2">
      <c r="A61" s="141">
        <v>3</v>
      </c>
      <c r="B61" s="4" t="s">
        <v>64</v>
      </c>
      <c r="C61" s="8" t="s">
        <v>129</v>
      </c>
      <c r="D61" s="266">
        <v>148.63</v>
      </c>
      <c r="E61" s="266">
        <v>122.70400000000001</v>
      </c>
      <c r="F61" s="8" t="s">
        <v>145</v>
      </c>
      <c r="G61" s="9">
        <v>86.839200000000005</v>
      </c>
      <c r="H61" s="8" t="s">
        <v>65</v>
      </c>
      <c r="I61" s="9">
        <v>337.91230000000002</v>
      </c>
      <c r="J61" s="8" t="s">
        <v>157</v>
      </c>
      <c r="K61" s="9">
        <v>160.13220000000001</v>
      </c>
      <c r="L61" s="11"/>
      <c r="M61" s="141"/>
      <c r="N61" s="160"/>
      <c r="O61" s="160"/>
      <c r="S61" s="143">
        <v>3</v>
      </c>
      <c r="T61" s="143" t="s">
        <v>174</v>
      </c>
      <c r="U61" s="156">
        <v>3</v>
      </c>
      <c r="V61" s="156">
        <v>1</v>
      </c>
      <c r="W61" s="188">
        <f t="shared" si="1"/>
        <v>844.83540000000005</v>
      </c>
      <c r="X61" s="188">
        <f t="shared" si="1"/>
        <v>229.2079</v>
      </c>
      <c r="Y61" s="151">
        <f t="shared" si="2"/>
        <v>1680.9992999999999</v>
      </c>
      <c r="Z61" s="159">
        <f>Z60+Y61</f>
        <v>5042.9979000000003</v>
      </c>
      <c r="AA61" s="178">
        <f t="shared" si="3"/>
        <v>4553.9077916664</v>
      </c>
      <c r="AF61" s="147"/>
      <c r="AG61" s="147"/>
      <c r="AH61" s="147"/>
      <c r="AI61" s="148"/>
      <c r="AJ61" s="149"/>
      <c r="AL61" s="186"/>
    </row>
    <row r="62" spans="1:46" s="143" customFormat="1" hidden="1" x14ac:dyDescent="0.2">
      <c r="A62" s="141">
        <v>4</v>
      </c>
      <c r="B62" s="23" t="s">
        <v>66</v>
      </c>
      <c r="C62" s="24" t="s">
        <v>130</v>
      </c>
      <c r="D62" s="266">
        <v>151.13499999999999</v>
      </c>
      <c r="E62" s="266">
        <v>111.20049999999999</v>
      </c>
      <c r="F62" s="24" t="s">
        <v>146</v>
      </c>
      <c r="G62" s="25">
        <v>47.5548</v>
      </c>
      <c r="H62" s="24" t="s">
        <v>67</v>
      </c>
      <c r="I62" s="25">
        <v>276.91730000000001</v>
      </c>
      <c r="J62" s="24" t="s">
        <v>158</v>
      </c>
      <c r="K62" s="25">
        <v>115.95780000000001</v>
      </c>
      <c r="L62" s="11"/>
      <c r="M62" s="141"/>
      <c r="N62" s="141"/>
      <c r="O62" s="141"/>
      <c r="S62" s="143">
        <v>4</v>
      </c>
      <c r="T62" s="143" t="s">
        <v>175</v>
      </c>
      <c r="U62" s="156">
        <v>1</v>
      </c>
      <c r="V62" s="156">
        <v>1</v>
      </c>
      <c r="W62" s="188">
        <f t="shared" si="1"/>
        <v>281.61180000000002</v>
      </c>
      <c r="X62" s="188">
        <f t="shared" si="1"/>
        <v>229.2079</v>
      </c>
      <c r="Y62" s="151">
        <f t="shared" si="2"/>
        <v>1117.7756999999999</v>
      </c>
      <c r="Z62" s="159">
        <f t="shared" ref="Z62:Z125" si="4">Z61+Y62</f>
        <v>6160.7736000000004</v>
      </c>
      <c r="AA62" s="178">
        <f t="shared" si="3"/>
        <v>5563.2771331776003</v>
      </c>
      <c r="AF62" s="147"/>
      <c r="AG62" s="147"/>
      <c r="AH62" s="147"/>
      <c r="AI62" s="148"/>
      <c r="AJ62" s="149"/>
      <c r="AL62" s="186"/>
    </row>
    <row r="63" spans="1:46" s="143" customFormat="1" ht="25.5" hidden="1" x14ac:dyDescent="0.2">
      <c r="A63" s="141">
        <v>5</v>
      </c>
      <c r="B63" s="4" t="s">
        <v>68</v>
      </c>
      <c r="C63" s="8" t="s">
        <v>131</v>
      </c>
      <c r="D63" s="266">
        <v>111.89</v>
      </c>
      <c r="E63" s="266">
        <v>101.99770000000001</v>
      </c>
      <c r="F63" s="8" t="s">
        <v>147</v>
      </c>
      <c r="G63" s="9">
        <v>76.156599999999997</v>
      </c>
      <c r="H63" s="8" t="s">
        <v>69</v>
      </c>
      <c r="I63" s="9">
        <v>229.34119999999999</v>
      </c>
      <c r="J63" s="8" t="s">
        <v>159</v>
      </c>
      <c r="K63" s="9">
        <v>83.74730000000001</v>
      </c>
      <c r="L63" s="11"/>
      <c r="M63" s="141"/>
      <c r="N63" s="141"/>
      <c r="O63" s="141"/>
      <c r="S63" s="143">
        <v>5</v>
      </c>
      <c r="T63" s="143" t="s">
        <v>176</v>
      </c>
      <c r="U63" s="156">
        <v>1</v>
      </c>
      <c r="V63" s="156">
        <v>1</v>
      </c>
      <c r="W63" s="188">
        <f t="shared" si="1"/>
        <v>281.61180000000002</v>
      </c>
      <c r="X63" s="188">
        <f t="shared" si="1"/>
        <v>229.2079</v>
      </c>
      <c r="Y63" s="151">
        <f t="shared" si="2"/>
        <v>1117.7756999999999</v>
      </c>
      <c r="Z63" s="159">
        <f t="shared" si="4"/>
        <v>7278.5493000000006</v>
      </c>
      <c r="AA63" s="178">
        <f t="shared" si="3"/>
        <v>6572.6464746888005</v>
      </c>
      <c r="AF63" s="189" t="s">
        <v>289</v>
      </c>
      <c r="AG63" s="189" t="s">
        <v>289</v>
      </c>
      <c r="AH63" s="189" t="s">
        <v>290</v>
      </c>
      <c r="AI63" s="190" t="s">
        <v>291</v>
      </c>
      <c r="AJ63" s="190" t="s">
        <v>124</v>
      </c>
      <c r="AK63" s="189" t="s">
        <v>125</v>
      </c>
      <c r="AL63" s="189" t="s">
        <v>126</v>
      </c>
      <c r="AM63" s="191"/>
    </row>
    <row r="64" spans="1:46" s="143" customFormat="1" ht="13.5" hidden="1" thickBot="1" x14ac:dyDescent="0.25">
      <c r="A64" s="141">
        <v>6</v>
      </c>
      <c r="B64" s="23" t="s">
        <v>70</v>
      </c>
      <c r="C64" s="24" t="s">
        <v>132</v>
      </c>
      <c r="D64" s="266">
        <v>126.92</v>
      </c>
      <c r="E64" s="266">
        <v>115.8019</v>
      </c>
      <c r="F64" s="24" t="s">
        <v>148</v>
      </c>
      <c r="G64" s="25">
        <v>97.177199999999999</v>
      </c>
      <c r="H64" s="24" t="s">
        <v>71</v>
      </c>
      <c r="I64" s="25">
        <v>258.61880000000002</v>
      </c>
      <c r="J64" s="26" t="s">
        <v>160</v>
      </c>
      <c r="K64" s="269">
        <v>62.580400000000004</v>
      </c>
      <c r="L64" s="11"/>
      <c r="M64" s="141"/>
      <c r="N64" s="141"/>
      <c r="O64" s="141"/>
      <c r="S64" s="143">
        <v>6</v>
      </c>
      <c r="T64" s="143" t="s">
        <v>177</v>
      </c>
      <c r="U64" s="156">
        <v>1</v>
      </c>
      <c r="V64" s="156">
        <v>1</v>
      </c>
      <c r="W64" s="188">
        <f t="shared" si="1"/>
        <v>281.61180000000002</v>
      </c>
      <c r="X64" s="188">
        <f t="shared" si="1"/>
        <v>229.2079</v>
      </c>
      <c r="Y64" s="151">
        <f t="shared" si="2"/>
        <v>1117.7756999999999</v>
      </c>
      <c r="Z64" s="159">
        <f t="shared" si="4"/>
        <v>8396.3250000000007</v>
      </c>
      <c r="AA64" s="178">
        <f t="shared" si="3"/>
        <v>7582.0158162000007</v>
      </c>
      <c r="AE64" s="143">
        <v>1</v>
      </c>
      <c r="AF64" s="116" t="s">
        <v>452</v>
      </c>
      <c r="AG64" s="116" t="s">
        <v>293</v>
      </c>
      <c r="AH64" s="177" t="s">
        <v>451</v>
      </c>
      <c r="AI64" s="192" t="s">
        <v>295</v>
      </c>
      <c r="AJ64" s="193"/>
      <c r="AK64" s="191">
        <v>0.8448</v>
      </c>
      <c r="AL64" s="194"/>
      <c r="AM64" s="116" t="s">
        <v>294</v>
      </c>
      <c r="AO64" s="161"/>
      <c r="AQ64" s="174"/>
      <c r="AR64" s="174"/>
      <c r="AS64" s="175"/>
      <c r="AT64" s="176"/>
    </row>
    <row r="65" spans="1:46" s="143" customFormat="1" ht="15" hidden="1" x14ac:dyDescent="0.25">
      <c r="A65" s="141">
        <v>7</v>
      </c>
      <c r="B65" s="4" t="s">
        <v>72</v>
      </c>
      <c r="C65" s="8" t="s">
        <v>133</v>
      </c>
      <c r="D65" s="266">
        <v>131.93</v>
      </c>
      <c r="E65" s="266">
        <v>118.8695</v>
      </c>
      <c r="F65" s="8" t="s">
        <v>149</v>
      </c>
      <c r="G65" s="9">
        <v>66.507800000000003</v>
      </c>
      <c r="H65" s="8" t="s">
        <v>73</v>
      </c>
      <c r="I65" s="9">
        <v>214.70239999999998</v>
      </c>
      <c r="J65" s="5"/>
      <c r="K65" s="6"/>
      <c r="L65" s="11"/>
      <c r="M65" s="141"/>
      <c r="N65" s="141"/>
      <c r="O65" s="141"/>
      <c r="S65" s="143">
        <v>7</v>
      </c>
      <c r="T65" s="143" t="s">
        <v>178</v>
      </c>
      <c r="U65" s="156">
        <v>1</v>
      </c>
      <c r="V65" s="156">
        <v>1</v>
      </c>
      <c r="W65" s="188">
        <f t="shared" si="1"/>
        <v>281.61180000000002</v>
      </c>
      <c r="X65" s="188">
        <f t="shared" si="1"/>
        <v>229.2079</v>
      </c>
      <c r="Y65" s="151">
        <f t="shared" si="2"/>
        <v>1117.7756999999999</v>
      </c>
      <c r="Z65" s="159">
        <f t="shared" si="4"/>
        <v>9514.1007000000009</v>
      </c>
      <c r="AA65" s="178">
        <f t="shared" si="3"/>
        <v>8591.3851577112</v>
      </c>
      <c r="AE65" s="143">
        <v>2</v>
      </c>
      <c r="AF65" s="116" t="s">
        <v>453</v>
      </c>
      <c r="AG65" s="116" t="s">
        <v>296</v>
      </c>
      <c r="AH65" s="177" t="s">
        <v>451</v>
      </c>
      <c r="AI65" s="192" t="s">
        <v>295</v>
      </c>
      <c r="AJ65" s="193"/>
      <c r="AK65" s="191">
        <v>0.8448</v>
      </c>
      <c r="AL65" s="194"/>
      <c r="AM65" s="116" t="s">
        <v>294</v>
      </c>
      <c r="AO65" s="161"/>
      <c r="AQ65" s="174"/>
      <c r="AR65" s="174"/>
      <c r="AS65" s="175"/>
      <c r="AT65" s="176"/>
    </row>
    <row r="66" spans="1:46" s="143" customFormat="1" ht="15" hidden="1" x14ac:dyDescent="0.25">
      <c r="A66" s="141">
        <v>8</v>
      </c>
      <c r="B66" s="23" t="s">
        <v>74</v>
      </c>
      <c r="C66" s="24" t="s">
        <v>134</v>
      </c>
      <c r="D66" s="266">
        <v>91.850000000000009</v>
      </c>
      <c r="E66" s="266">
        <v>83.592100000000002</v>
      </c>
      <c r="F66" s="24" t="s">
        <v>150</v>
      </c>
      <c r="G66" s="25">
        <v>93.042000000000002</v>
      </c>
      <c r="H66" s="24" t="s">
        <v>75</v>
      </c>
      <c r="I66" s="25">
        <v>240.32029999999997</v>
      </c>
      <c r="J66" s="27"/>
      <c r="K66" s="28"/>
      <c r="L66" s="11"/>
      <c r="M66" s="141"/>
      <c r="N66" s="141"/>
      <c r="O66" s="141"/>
      <c r="S66" s="143">
        <v>8</v>
      </c>
      <c r="T66" s="143" t="s">
        <v>179</v>
      </c>
      <c r="U66" s="156">
        <v>1</v>
      </c>
      <c r="V66" s="156">
        <v>1</v>
      </c>
      <c r="W66" s="188">
        <f t="shared" si="1"/>
        <v>281.61180000000002</v>
      </c>
      <c r="X66" s="188">
        <f t="shared" si="1"/>
        <v>229.2079</v>
      </c>
      <c r="Y66" s="151">
        <f t="shared" si="2"/>
        <v>1117.7756999999999</v>
      </c>
      <c r="Z66" s="159">
        <f t="shared" si="4"/>
        <v>10631.876400000001</v>
      </c>
      <c r="AA66" s="178">
        <f t="shared" si="3"/>
        <v>9600.7544992224011</v>
      </c>
      <c r="AE66" s="143">
        <v>3</v>
      </c>
      <c r="AF66" s="116" t="s">
        <v>454</v>
      </c>
      <c r="AG66" s="116" t="s">
        <v>297</v>
      </c>
      <c r="AH66" s="177" t="s">
        <v>451</v>
      </c>
      <c r="AI66" s="192" t="s">
        <v>295</v>
      </c>
      <c r="AJ66" s="193"/>
      <c r="AK66" s="191">
        <v>0.8448</v>
      </c>
      <c r="AL66" s="194"/>
      <c r="AM66" s="116" t="s">
        <v>294</v>
      </c>
      <c r="AO66" s="161"/>
      <c r="AQ66" s="174"/>
      <c r="AR66" s="174"/>
      <c r="AS66" s="175"/>
      <c r="AT66" s="176"/>
    </row>
    <row r="67" spans="1:46" s="143" customFormat="1" ht="15" hidden="1" x14ac:dyDescent="0.25">
      <c r="A67" s="141">
        <v>9</v>
      </c>
      <c r="B67" s="4" t="s">
        <v>76</v>
      </c>
      <c r="C67" s="8" t="s">
        <v>135</v>
      </c>
      <c r="D67" s="266">
        <v>89.344999999999999</v>
      </c>
      <c r="E67" s="266">
        <v>85.892800000000008</v>
      </c>
      <c r="F67" s="8" t="s">
        <v>151</v>
      </c>
      <c r="G67" s="9">
        <v>115.0964</v>
      </c>
      <c r="H67" s="8" t="s">
        <v>77</v>
      </c>
      <c r="I67" s="9">
        <v>200.06359999999998</v>
      </c>
      <c r="J67" s="5"/>
      <c r="K67" s="6"/>
      <c r="L67" s="11"/>
      <c r="M67" s="141"/>
      <c r="N67" s="141"/>
      <c r="O67" s="141"/>
      <c r="S67" s="143">
        <v>9</v>
      </c>
      <c r="T67" s="143" t="s">
        <v>180</v>
      </c>
      <c r="U67" s="156">
        <v>1</v>
      </c>
      <c r="V67" s="156">
        <v>1</v>
      </c>
      <c r="W67" s="188">
        <f t="shared" si="1"/>
        <v>281.61180000000002</v>
      </c>
      <c r="X67" s="188">
        <f t="shared" si="1"/>
        <v>229.2079</v>
      </c>
      <c r="Y67" s="151">
        <f t="shared" si="2"/>
        <v>1117.7756999999999</v>
      </c>
      <c r="Z67" s="159">
        <f t="shared" si="4"/>
        <v>11749.652100000001</v>
      </c>
      <c r="AA67" s="178">
        <f t="shared" si="3"/>
        <v>10610.1238407336</v>
      </c>
      <c r="AE67" s="143">
        <v>4</v>
      </c>
      <c r="AF67" s="116" t="s">
        <v>455</v>
      </c>
      <c r="AG67" s="116" t="s">
        <v>298</v>
      </c>
      <c r="AH67" s="177" t="s">
        <v>451</v>
      </c>
      <c r="AI67" s="192" t="s">
        <v>295</v>
      </c>
      <c r="AJ67" s="193"/>
      <c r="AK67" s="191">
        <v>0.8448</v>
      </c>
      <c r="AL67" s="194"/>
      <c r="AM67" s="116" t="s">
        <v>294</v>
      </c>
      <c r="AO67" s="161"/>
      <c r="AQ67" s="174"/>
      <c r="AR67" s="174"/>
      <c r="AS67" s="175"/>
      <c r="AT67" s="176"/>
    </row>
    <row r="68" spans="1:46" s="143" customFormat="1" ht="15" hidden="1" x14ac:dyDescent="0.25">
      <c r="A68" s="141">
        <v>10</v>
      </c>
      <c r="B68" s="23" t="s">
        <v>78</v>
      </c>
      <c r="C68" s="24" t="s">
        <v>136</v>
      </c>
      <c r="D68" s="266">
        <v>111.89</v>
      </c>
      <c r="E68" s="266">
        <v>105.06530000000001</v>
      </c>
      <c r="F68" s="24" t="s">
        <v>152</v>
      </c>
      <c r="G68" s="25">
        <v>97.521799999999999</v>
      </c>
      <c r="H68" s="24" t="s">
        <v>79</v>
      </c>
      <c r="I68" s="25">
        <v>198.84369999999998</v>
      </c>
      <c r="J68" s="27"/>
      <c r="K68" s="28"/>
      <c r="L68" s="11"/>
      <c r="M68" s="141"/>
      <c r="N68" s="141"/>
      <c r="O68" s="141"/>
      <c r="S68" s="143">
        <v>10</v>
      </c>
      <c r="T68" s="143" t="s">
        <v>181</v>
      </c>
      <c r="U68" s="156">
        <v>1</v>
      </c>
      <c r="V68" s="156">
        <v>1</v>
      </c>
      <c r="W68" s="188">
        <f t="shared" si="1"/>
        <v>281.61180000000002</v>
      </c>
      <c r="X68" s="188">
        <f t="shared" si="1"/>
        <v>229.2079</v>
      </c>
      <c r="Y68" s="151">
        <f t="shared" si="2"/>
        <v>1117.7756999999999</v>
      </c>
      <c r="Z68" s="159">
        <f t="shared" si="4"/>
        <v>12867.427800000001</v>
      </c>
      <c r="AA68" s="178">
        <f t="shared" si="3"/>
        <v>11619.493182244802</v>
      </c>
      <c r="AE68" s="143">
        <v>5</v>
      </c>
      <c r="AF68" s="116" t="s">
        <v>456</v>
      </c>
      <c r="AG68" s="116" t="s">
        <v>299</v>
      </c>
      <c r="AH68" s="177" t="s">
        <v>451</v>
      </c>
      <c r="AI68" s="192" t="s">
        <v>295</v>
      </c>
      <c r="AJ68" s="193"/>
      <c r="AK68" s="191">
        <v>0.8448</v>
      </c>
      <c r="AL68" s="194"/>
      <c r="AM68" s="116" t="s">
        <v>294</v>
      </c>
      <c r="AO68" s="161"/>
      <c r="AQ68" s="174"/>
      <c r="AR68" s="174"/>
      <c r="AS68" s="175"/>
      <c r="AT68" s="176"/>
    </row>
    <row r="69" spans="1:46" s="143" customFormat="1" ht="15" hidden="1" customHeight="1" x14ac:dyDescent="0.25">
      <c r="A69" s="141">
        <v>11</v>
      </c>
      <c r="B69" s="4" t="s">
        <v>80</v>
      </c>
      <c r="C69" s="8" t="s">
        <v>137</v>
      </c>
      <c r="D69" s="266">
        <v>120.24</v>
      </c>
      <c r="E69" s="266">
        <v>111.9674</v>
      </c>
      <c r="F69" s="8" t="s">
        <v>153</v>
      </c>
      <c r="G69" s="9">
        <v>120.61</v>
      </c>
      <c r="H69" s="8" t="s">
        <v>81</v>
      </c>
      <c r="I69" s="9">
        <v>164.6865</v>
      </c>
      <c r="J69" s="5"/>
      <c r="K69" s="6"/>
      <c r="L69" s="11"/>
      <c r="M69" s="141"/>
      <c r="N69" s="141"/>
      <c r="O69" s="141"/>
      <c r="S69" s="143">
        <v>11</v>
      </c>
      <c r="T69" s="143" t="s">
        <v>182</v>
      </c>
      <c r="U69" s="156">
        <v>1</v>
      </c>
      <c r="V69" s="156">
        <v>1</v>
      </c>
      <c r="W69" s="188">
        <f t="shared" si="1"/>
        <v>281.61180000000002</v>
      </c>
      <c r="X69" s="188">
        <f t="shared" si="1"/>
        <v>229.2079</v>
      </c>
      <c r="Y69" s="151">
        <f t="shared" si="2"/>
        <v>1117.7756999999999</v>
      </c>
      <c r="Z69" s="159">
        <f t="shared" si="4"/>
        <v>13985.203500000001</v>
      </c>
      <c r="AA69" s="178">
        <f t="shared" si="3"/>
        <v>12628.862523756001</v>
      </c>
      <c r="AE69" s="143">
        <v>6</v>
      </c>
      <c r="AF69" s="116" t="s">
        <v>457</v>
      </c>
      <c r="AG69" s="116" t="s">
        <v>300</v>
      </c>
      <c r="AH69" s="177" t="s">
        <v>451</v>
      </c>
      <c r="AI69" s="192" t="s">
        <v>295</v>
      </c>
      <c r="AJ69" s="193"/>
      <c r="AK69" s="191">
        <v>0.8448</v>
      </c>
      <c r="AL69" s="194"/>
      <c r="AM69" s="116" t="s">
        <v>294</v>
      </c>
      <c r="AO69" s="161"/>
      <c r="AQ69" s="174"/>
      <c r="AR69" s="174"/>
      <c r="AS69" s="175"/>
      <c r="AT69" s="176"/>
    </row>
    <row r="70" spans="1:46" s="143" customFormat="1" ht="15.75" hidden="1" thickBot="1" x14ac:dyDescent="0.3">
      <c r="A70" s="141">
        <v>12</v>
      </c>
      <c r="B70" s="23" t="s">
        <v>82</v>
      </c>
      <c r="C70" s="24" t="s">
        <v>138</v>
      </c>
      <c r="D70" s="266">
        <v>86.004999999999995</v>
      </c>
      <c r="E70" s="266">
        <v>80.524500000000003</v>
      </c>
      <c r="F70" s="26" t="s">
        <v>154</v>
      </c>
      <c r="G70" s="269">
        <v>137.1508</v>
      </c>
      <c r="H70" s="24" t="s">
        <v>83</v>
      </c>
      <c r="I70" s="25">
        <v>215.92230000000001</v>
      </c>
      <c r="J70" s="27"/>
      <c r="K70" s="28"/>
      <c r="L70" s="11"/>
      <c r="M70" s="141"/>
      <c r="N70" s="161"/>
      <c r="O70" s="162"/>
      <c r="P70" s="163"/>
      <c r="S70" s="143">
        <v>12</v>
      </c>
      <c r="T70" s="143" t="s">
        <v>183</v>
      </c>
      <c r="U70" s="156">
        <v>1</v>
      </c>
      <c r="V70" s="156">
        <v>1</v>
      </c>
      <c r="W70" s="188">
        <f t="shared" si="1"/>
        <v>281.61180000000002</v>
      </c>
      <c r="X70" s="188">
        <f t="shared" si="1"/>
        <v>229.2079</v>
      </c>
      <c r="Y70" s="151">
        <f t="shared" si="2"/>
        <v>1117.7756999999999</v>
      </c>
      <c r="Z70" s="159">
        <f t="shared" si="4"/>
        <v>15102.979200000002</v>
      </c>
      <c r="AA70" s="178">
        <f t="shared" si="3"/>
        <v>13638.2318652672</v>
      </c>
      <c r="AE70" s="143">
        <v>7</v>
      </c>
      <c r="AF70" s="116" t="s">
        <v>458</v>
      </c>
      <c r="AG70" s="116" t="s">
        <v>301</v>
      </c>
      <c r="AH70" s="177" t="s">
        <v>451</v>
      </c>
      <c r="AI70" s="192" t="s">
        <v>295</v>
      </c>
      <c r="AJ70" s="193"/>
      <c r="AK70" s="191">
        <v>0.8448</v>
      </c>
      <c r="AL70" s="194"/>
      <c r="AM70" s="116" t="s">
        <v>294</v>
      </c>
      <c r="AO70" s="161"/>
      <c r="AQ70" s="174"/>
      <c r="AR70" s="174"/>
      <c r="AS70" s="175"/>
      <c r="AT70" s="176"/>
    </row>
    <row r="71" spans="1:46" s="143" customFormat="1" ht="15" hidden="1" x14ac:dyDescent="0.25">
      <c r="A71" s="141">
        <v>13</v>
      </c>
      <c r="B71" s="4" t="s">
        <v>84</v>
      </c>
      <c r="C71" s="8" t="s">
        <v>139</v>
      </c>
      <c r="D71" s="266">
        <v>100.2</v>
      </c>
      <c r="E71" s="266">
        <v>94.328699999999998</v>
      </c>
      <c r="F71" s="5"/>
      <c r="G71" s="6"/>
      <c r="H71" s="8" t="s">
        <v>85</v>
      </c>
      <c r="I71" s="9">
        <v>186.6447</v>
      </c>
      <c r="J71" s="5"/>
      <c r="K71" s="6"/>
      <c r="L71" s="11"/>
      <c r="M71" s="141"/>
      <c r="N71" s="161"/>
      <c r="O71" s="162"/>
      <c r="P71" s="164"/>
      <c r="S71" s="143">
        <v>13</v>
      </c>
      <c r="T71" s="143" t="s">
        <v>184</v>
      </c>
      <c r="U71" s="156">
        <v>1</v>
      </c>
      <c r="V71" s="156">
        <v>1</v>
      </c>
      <c r="W71" s="188">
        <f t="shared" si="1"/>
        <v>281.61180000000002</v>
      </c>
      <c r="X71" s="188">
        <f t="shared" si="1"/>
        <v>229.2079</v>
      </c>
      <c r="Y71" s="151">
        <f t="shared" si="2"/>
        <v>1117.7756999999999</v>
      </c>
      <c r="Z71" s="159">
        <f t="shared" si="4"/>
        <v>16220.754900000002</v>
      </c>
      <c r="AA71" s="178">
        <f t="shared" si="3"/>
        <v>14647.601206778403</v>
      </c>
      <c r="AE71" s="143">
        <v>8</v>
      </c>
      <c r="AF71" s="116" t="s">
        <v>459</v>
      </c>
      <c r="AG71" s="116" t="s">
        <v>302</v>
      </c>
      <c r="AH71" s="177" t="s">
        <v>451</v>
      </c>
      <c r="AI71" s="192" t="s">
        <v>295</v>
      </c>
      <c r="AJ71" s="193"/>
      <c r="AK71" s="191">
        <v>0.8448</v>
      </c>
      <c r="AL71" s="194"/>
      <c r="AM71" s="116" t="s">
        <v>294</v>
      </c>
      <c r="AO71" s="161"/>
      <c r="AQ71" s="174"/>
      <c r="AR71" s="174"/>
      <c r="AS71" s="175"/>
      <c r="AT71" s="176"/>
    </row>
    <row r="72" spans="1:46" s="143" customFormat="1" ht="15" hidden="1" customHeight="1" x14ac:dyDescent="0.25">
      <c r="A72" s="141">
        <v>14</v>
      </c>
      <c r="B72" s="23" t="s">
        <v>86</v>
      </c>
      <c r="C72" s="24" t="s">
        <v>140</v>
      </c>
      <c r="D72" s="266">
        <v>116.89999999999999</v>
      </c>
      <c r="E72" s="266">
        <v>108.89979999999998</v>
      </c>
      <c r="F72" s="27"/>
      <c r="G72" s="28"/>
      <c r="H72" s="24" t="s">
        <v>87</v>
      </c>
      <c r="I72" s="25">
        <v>179.3253</v>
      </c>
      <c r="J72" s="27"/>
      <c r="K72" s="28"/>
      <c r="L72" s="11"/>
      <c r="M72" s="141"/>
      <c r="N72" s="161"/>
      <c r="O72" s="162"/>
      <c r="P72" s="163"/>
      <c r="S72" s="143">
        <v>14</v>
      </c>
      <c r="T72" s="143" t="s">
        <v>185</v>
      </c>
      <c r="U72" s="156">
        <v>1</v>
      </c>
      <c r="V72" s="156">
        <v>1</v>
      </c>
      <c r="W72" s="188">
        <f t="shared" si="1"/>
        <v>281.61180000000002</v>
      </c>
      <c r="X72" s="188">
        <f t="shared" si="1"/>
        <v>229.2079</v>
      </c>
      <c r="Y72" s="151">
        <f t="shared" si="2"/>
        <v>1117.7756999999999</v>
      </c>
      <c r="Z72" s="159">
        <f t="shared" si="4"/>
        <v>17338.530600000002</v>
      </c>
      <c r="AA72" s="178">
        <f t="shared" si="3"/>
        <v>15656.970548289599</v>
      </c>
      <c r="AE72" s="143">
        <v>9</v>
      </c>
      <c r="AF72" s="116" t="s">
        <v>460</v>
      </c>
      <c r="AG72" s="116" t="s">
        <v>303</v>
      </c>
      <c r="AH72" s="177" t="s">
        <v>451</v>
      </c>
      <c r="AI72" s="192" t="s">
        <v>295</v>
      </c>
      <c r="AJ72" s="193"/>
      <c r="AK72" s="191">
        <v>0.8448</v>
      </c>
      <c r="AL72" s="194"/>
      <c r="AM72" s="116" t="s">
        <v>294</v>
      </c>
      <c r="AO72" s="161"/>
      <c r="AQ72" s="174"/>
      <c r="AR72" s="174"/>
      <c r="AS72" s="175"/>
      <c r="AT72" s="176"/>
    </row>
    <row r="73" spans="1:46" s="143" customFormat="1" ht="15" hidden="1" x14ac:dyDescent="0.25">
      <c r="A73" s="141">
        <v>15</v>
      </c>
      <c r="B73" s="4" t="s">
        <v>88</v>
      </c>
      <c r="C73" s="8" t="s">
        <v>141</v>
      </c>
      <c r="D73" s="266">
        <v>122.745</v>
      </c>
      <c r="E73" s="266">
        <v>112.73429999999999</v>
      </c>
      <c r="F73" s="5"/>
      <c r="G73" s="6"/>
      <c r="H73" s="8" t="s">
        <v>89</v>
      </c>
      <c r="I73" s="9">
        <v>125.6497</v>
      </c>
      <c r="J73" s="5"/>
      <c r="K73" s="6"/>
      <c r="L73" s="11"/>
      <c r="M73" s="141"/>
      <c r="N73" s="161"/>
      <c r="O73" s="162"/>
      <c r="P73" s="163"/>
      <c r="S73" s="143">
        <v>15</v>
      </c>
      <c r="T73" s="143" t="s">
        <v>186</v>
      </c>
      <c r="U73" s="156">
        <v>1</v>
      </c>
      <c r="V73" s="156">
        <v>1</v>
      </c>
      <c r="W73" s="188">
        <f t="shared" si="1"/>
        <v>281.61180000000002</v>
      </c>
      <c r="X73" s="188">
        <f t="shared" si="1"/>
        <v>229.2079</v>
      </c>
      <c r="Y73" s="151">
        <f t="shared" si="2"/>
        <v>1117.7756999999999</v>
      </c>
      <c r="Z73" s="159">
        <f t="shared" si="4"/>
        <v>18456.3063</v>
      </c>
      <c r="AA73" s="178">
        <f t="shared" si="3"/>
        <v>16666.339889800802</v>
      </c>
      <c r="AE73" s="143">
        <v>10</v>
      </c>
      <c r="AF73" s="116" t="s">
        <v>461</v>
      </c>
      <c r="AG73" s="116" t="s">
        <v>304</v>
      </c>
      <c r="AH73" s="177" t="s">
        <v>451</v>
      </c>
      <c r="AI73" s="192" t="s">
        <v>295</v>
      </c>
      <c r="AJ73" s="193"/>
      <c r="AK73" s="191">
        <v>0.8448</v>
      </c>
      <c r="AL73" s="194"/>
      <c r="AM73" s="116" t="s">
        <v>294</v>
      </c>
      <c r="AO73" s="161"/>
      <c r="AQ73" s="174"/>
      <c r="AR73" s="174"/>
      <c r="AS73" s="175"/>
      <c r="AT73" s="176"/>
    </row>
    <row r="74" spans="1:46" s="143" customFormat="1" ht="15.75" hidden="1" thickBot="1" x14ac:dyDescent="0.3">
      <c r="A74" s="141">
        <v>16</v>
      </c>
      <c r="B74" s="23" t="s">
        <v>90</v>
      </c>
      <c r="C74" s="26" t="s">
        <v>142</v>
      </c>
      <c r="D74" s="266">
        <v>85.17</v>
      </c>
      <c r="E74" s="266">
        <v>78.990700000000004</v>
      </c>
      <c r="F74" s="27"/>
      <c r="G74" s="28"/>
      <c r="H74" s="24" t="s">
        <v>91</v>
      </c>
      <c r="I74" s="25">
        <v>154.9273</v>
      </c>
      <c r="J74" s="27"/>
      <c r="K74" s="28"/>
      <c r="L74" s="11"/>
      <c r="M74" s="141"/>
      <c r="N74" s="161"/>
      <c r="O74" s="162"/>
      <c r="P74" s="163"/>
      <c r="S74" s="143">
        <v>16</v>
      </c>
      <c r="T74" s="143" t="s">
        <v>187</v>
      </c>
      <c r="U74" s="156">
        <v>1</v>
      </c>
      <c r="V74" s="156">
        <v>1</v>
      </c>
      <c r="W74" s="188">
        <f t="shared" si="1"/>
        <v>281.61180000000002</v>
      </c>
      <c r="X74" s="188">
        <f t="shared" si="1"/>
        <v>229.2079</v>
      </c>
      <c r="Y74" s="151">
        <f t="shared" si="2"/>
        <v>1117.7756999999999</v>
      </c>
      <c r="Z74" s="159">
        <f t="shared" si="4"/>
        <v>19574.081999999999</v>
      </c>
      <c r="AA74" s="178">
        <f t="shared" si="3"/>
        <v>17675.709231311997</v>
      </c>
      <c r="AE74" s="143">
        <v>11</v>
      </c>
      <c r="AF74" s="116" t="s">
        <v>462</v>
      </c>
      <c r="AG74" s="116" t="s">
        <v>305</v>
      </c>
      <c r="AH74" s="177" t="s">
        <v>451</v>
      </c>
      <c r="AI74" s="192" t="s">
        <v>295</v>
      </c>
      <c r="AJ74" s="193"/>
      <c r="AK74" s="191">
        <v>0.8448</v>
      </c>
      <c r="AL74" s="194"/>
      <c r="AM74" s="116" t="s">
        <v>294</v>
      </c>
      <c r="AO74" s="161"/>
      <c r="AQ74" s="174"/>
      <c r="AR74" s="174"/>
      <c r="AS74" s="175"/>
      <c r="AT74" s="176"/>
    </row>
    <row r="75" spans="1:46" s="143" customFormat="1" ht="15" hidden="1" x14ac:dyDescent="0.25">
      <c r="A75" s="141">
        <v>17</v>
      </c>
      <c r="B75" s="4" t="s">
        <v>92</v>
      </c>
      <c r="C75" s="7"/>
      <c r="D75" s="6"/>
      <c r="E75" s="6"/>
      <c r="F75" s="6"/>
      <c r="G75" s="6"/>
      <c r="H75" s="8" t="s">
        <v>93</v>
      </c>
      <c r="I75" s="9">
        <v>108.5711</v>
      </c>
      <c r="J75" s="5"/>
      <c r="K75" s="6"/>
      <c r="L75" s="11"/>
      <c r="M75" s="141"/>
      <c r="N75" s="161"/>
      <c r="O75" s="162"/>
      <c r="P75" s="163"/>
      <c r="S75" s="143">
        <v>17</v>
      </c>
      <c r="T75" s="143" t="s">
        <v>188</v>
      </c>
      <c r="U75" s="156">
        <v>1</v>
      </c>
      <c r="V75" s="156">
        <v>1</v>
      </c>
      <c r="W75" s="188">
        <f t="shared" si="1"/>
        <v>281.61180000000002</v>
      </c>
      <c r="X75" s="188">
        <f t="shared" si="1"/>
        <v>229.2079</v>
      </c>
      <c r="Y75" s="151">
        <f t="shared" si="2"/>
        <v>1117.7756999999999</v>
      </c>
      <c r="Z75" s="159">
        <f t="shared" si="4"/>
        <v>20691.857699999997</v>
      </c>
      <c r="AA75" s="178">
        <f t="shared" si="3"/>
        <v>18685.078572823197</v>
      </c>
      <c r="AE75" s="143">
        <v>12</v>
      </c>
      <c r="AF75" s="116" t="s">
        <v>463</v>
      </c>
      <c r="AG75" s="116" t="s">
        <v>306</v>
      </c>
      <c r="AH75" s="177" t="s">
        <v>451</v>
      </c>
      <c r="AI75" s="192" t="s">
        <v>295</v>
      </c>
      <c r="AJ75" s="193"/>
      <c r="AK75" s="191">
        <v>0.8448</v>
      </c>
      <c r="AL75" s="194"/>
      <c r="AM75" s="116" t="s">
        <v>294</v>
      </c>
      <c r="AO75" s="161"/>
      <c r="AQ75" s="174"/>
      <c r="AR75" s="174"/>
      <c r="AS75" s="175"/>
      <c r="AT75" s="176"/>
    </row>
    <row r="76" spans="1:46" s="143" customFormat="1" ht="15" hidden="1" x14ac:dyDescent="0.25">
      <c r="A76" s="141">
        <v>18</v>
      </c>
      <c r="B76" s="23" t="s">
        <v>94</v>
      </c>
      <c r="C76" s="29"/>
      <c r="D76" s="28"/>
      <c r="E76" s="28"/>
      <c r="F76" s="28"/>
      <c r="G76" s="28"/>
      <c r="H76" s="24" t="s">
        <v>95</v>
      </c>
      <c r="I76" s="25">
        <v>119.55019999999999</v>
      </c>
      <c r="J76" s="27"/>
      <c r="K76" s="28"/>
      <c r="L76" s="11"/>
      <c r="M76" s="141"/>
      <c r="N76" s="161"/>
      <c r="O76" s="162"/>
      <c r="P76" s="163"/>
      <c r="S76" s="143">
        <v>18</v>
      </c>
      <c r="T76" s="143" t="s">
        <v>189</v>
      </c>
      <c r="U76" s="156">
        <v>1</v>
      </c>
      <c r="V76" s="156">
        <v>1</v>
      </c>
      <c r="W76" s="188">
        <f t="shared" si="1"/>
        <v>281.61180000000002</v>
      </c>
      <c r="X76" s="188">
        <f t="shared" si="1"/>
        <v>229.2079</v>
      </c>
      <c r="Y76" s="151">
        <f t="shared" si="2"/>
        <v>1117.7756999999999</v>
      </c>
      <c r="Z76" s="159">
        <f t="shared" si="4"/>
        <v>21809.633399999995</v>
      </c>
      <c r="AA76" s="178">
        <f t="shared" si="3"/>
        <v>19694.447914334392</v>
      </c>
      <c r="AE76" s="143">
        <v>13</v>
      </c>
      <c r="AF76" s="116" t="s">
        <v>464</v>
      </c>
      <c r="AG76" s="116" t="s">
        <v>307</v>
      </c>
      <c r="AH76" s="177" t="s">
        <v>451</v>
      </c>
      <c r="AI76" s="192" t="s">
        <v>295</v>
      </c>
      <c r="AJ76" s="193"/>
      <c r="AK76" s="191">
        <v>0.8448</v>
      </c>
      <c r="AL76" s="194"/>
      <c r="AM76" s="116" t="s">
        <v>294</v>
      </c>
      <c r="AO76" s="161"/>
      <c r="AQ76" s="174"/>
      <c r="AR76" s="174"/>
      <c r="AS76" s="175"/>
      <c r="AT76" s="176"/>
    </row>
    <row r="77" spans="1:46" s="143" customFormat="1" ht="15" hidden="1" x14ac:dyDescent="0.25">
      <c r="A77" s="141">
        <v>19</v>
      </c>
      <c r="B77" s="4" t="s">
        <v>96</v>
      </c>
      <c r="C77" s="7"/>
      <c r="D77" s="6"/>
      <c r="E77" s="6"/>
      <c r="F77" s="6"/>
      <c r="G77" s="6"/>
      <c r="H77" s="8" t="s">
        <v>97</v>
      </c>
      <c r="I77" s="9">
        <v>114.67059999999999</v>
      </c>
      <c r="J77" s="5"/>
      <c r="K77" s="6"/>
      <c r="L77" s="11"/>
      <c r="M77" s="141"/>
      <c r="N77" s="161"/>
      <c r="O77" s="162"/>
      <c r="P77" s="163"/>
      <c r="S77" s="143">
        <v>19</v>
      </c>
      <c r="T77" s="143" t="s">
        <v>190</v>
      </c>
      <c r="U77" s="156">
        <v>1</v>
      </c>
      <c r="V77" s="156">
        <v>1</v>
      </c>
      <c r="W77" s="188">
        <f t="shared" si="1"/>
        <v>281.61180000000002</v>
      </c>
      <c r="X77" s="188">
        <f t="shared" si="1"/>
        <v>229.2079</v>
      </c>
      <c r="Y77" s="151">
        <f t="shared" si="2"/>
        <v>1117.7756999999999</v>
      </c>
      <c r="Z77" s="159">
        <f t="shared" si="4"/>
        <v>22927.409099999993</v>
      </c>
      <c r="AA77" s="178">
        <f t="shared" si="3"/>
        <v>20703.817255845592</v>
      </c>
      <c r="AE77" s="143">
        <v>14</v>
      </c>
      <c r="AF77" s="116" t="s">
        <v>465</v>
      </c>
      <c r="AG77" s="116" t="s">
        <v>308</v>
      </c>
      <c r="AH77" s="177" t="s">
        <v>451</v>
      </c>
      <c r="AI77" s="192" t="s">
        <v>295</v>
      </c>
      <c r="AJ77" s="193"/>
      <c r="AK77" s="191">
        <v>0.8448</v>
      </c>
      <c r="AL77" s="194"/>
      <c r="AM77" s="116" t="s">
        <v>294</v>
      </c>
      <c r="AO77" s="161"/>
      <c r="AQ77" s="174"/>
      <c r="AR77" s="174"/>
      <c r="AS77" s="175"/>
      <c r="AT77" s="176"/>
    </row>
    <row r="78" spans="1:46" s="143" customFormat="1" ht="15" hidden="1" x14ac:dyDescent="0.25">
      <c r="A78" s="141">
        <v>20</v>
      </c>
      <c r="B78" s="23" t="s">
        <v>98</v>
      </c>
      <c r="C78" s="29"/>
      <c r="D78" s="28"/>
      <c r="E78" s="28"/>
      <c r="F78" s="28"/>
      <c r="G78" s="28"/>
      <c r="H78" s="24" t="s">
        <v>99</v>
      </c>
      <c r="I78" s="25">
        <v>180.54519999999999</v>
      </c>
      <c r="J78" s="27"/>
      <c r="K78" s="28"/>
      <c r="L78" s="11"/>
      <c r="M78" s="141"/>
      <c r="N78" s="161"/>
      <c r="O78" s="162"/>
      <c r="P78" s="163"/>
      <c r="S78" s="143">
        <v>20</v>
      </c>
      <c r="T78" s="143" t="s">
        <v>191</v>
      </c>
      <c r="U78" s="156">
        <v>1</v>
      </c>
      <c r="V78" s="156">
        <v>1</v>
      </c>
      <c r="W78" s="188">
        <f t="shared" si="1"/>
        <v>281.61180000000002</v>
      </c>
      <c r="X78" s="188">
        <f t="shared" si="1"/>
        <v>229.2079</v>
      </c>
      <c r="Y78" s="151">
        <f t="shared" si="2"/>
        <v>1117.7756999999999</v>
      </c>
      <c r="Z78" s="159">
        <f t="shared" si="4"/>
        <v>24045.184799999992</v>
      </c>
      <c r="AA78" s="178">
        <f t="shared" si="3"/>
        <v>21713.186597356791</v>
      </c>
      <c r="AE78" s="143">
        <v>15</v>
      </c>
      <c r="AF78" s="116" t="s">
        <v>466</v>
      </c>
      <c r="AG78" s="116" t="s">
        <v>309</v>
      </c>
      <c r="AH78" s="177" t="s">
        <v>451</v>
      </c>
      <c r="AI78" s="192" t="s">
        <v>295</v>
      </c>
      <c r="AJ78" s="193"/>
      <c r="AK78" s="191">
        <v>0.8448</v>
      </c>
      <c r="AL78" s="194"/>
      <c r="AM78" s="116" t="s">
        <v>294</v>
      </c>
      <c r="AQ78" s="174"/>
      <c r="AR78" s="174"/>
      <c r="AS78" s="175"/>
      <c r="AT78" s="176"/>
    </row>
    <row r="79" spans="1:46" s="143" customFormat="1" ht="15" hidden="1" x14ac:dyDescent="0.25">
      <c r="A79" s="141">
        <v>21</v>
      </c>
      <c r="B79" s="4" t="s">
        <v>100</v>
      </c>
      <c r="C79" s="7"/>
      <c r="D79" s="6"/>
      <c r="E79" s="6"/>
      <c r="F79" s="6"/>
      <c r="G79" s="6"/>
      <c r="H79" s="8" t="s">
        <v>101</v>
      </c>
      <c r="I79" s="9">
        <v>169.56609999999998</v>
      </c>
      <c r="J79" s="5"/>
      <c r="K79" s="6"/>
      <c r="L79" s="11"/>
      <c r="M79" s="141"/>
      <c r="N79" s="161"/>
      <c r="O79" s="162"/>
      <c r="P79" s="163"/>
      <c r="S79" s="143">
        <v>21</v>
      </c>
      <c r="T79" s="143" t="s">
        <v>192</v>
      </c>
      <c r="U79" s="156">
        <v>1</v>
      </c>
      <c r="V79" s="156">
        <v>0.98</v>
      </c>
      <c r="W79" s="188">
        <f t="shared" si="1"/>
        <v>281.61180000000002</v>
      </c>
      <c r="X79" s="188">
        <f t="shared" si="1"/>
        <v>224.62374199999999</v>
      </c>
      <c r="Y79" s="151">
        <f t="shared" si="2"/>
        <v>1113.191542</v>
      </c>
      <c r="Z79" s="159">
        <f t="shared" si="4"/>
        <v>25158.376341999992</v>
      </c>
      <c r="AA79" s="178">
        <f t="shared" si="3"/>
        <v>22718.416370847463</v>
      </c>
      <c r="AE79" s="143">
        <v>16</v>
      </c>
      <c r="AF79" s="116" t="s">
        <v>467</v>
      </c>
      <c r="AG79" s="116" t="s">
        <v>311</v>
      </c>
      <c r="AH79" s="177" t="s">
        <v>451</v>
      </c>
      <c r="AI79" s="192" t="s">
        <v>295</v>
      </c>
      <c r="AJ79" s="193"/>
      <c r="AK79" s="191">
        <v>0.8448</v>
      </c>
      <c r="AL79" s="194"/>
      <c r="AM79" s="116" t="s">
        <v>294</v>
      </c>
      <c r="AQ79" s="174"/>
      <c r="AR79" s="174"/>
      <c r="AS79" s="175"/>
      <c r="AT79" s="176"/>
    </row>
    <row r="80" spans="1:46" s="143" customFormat="1" ht="15" hidden="1" x14ac:dyDescent="0.25">
      <c r="A80" s="141">
        <v>22</v>
      </c>
      <c r="B80" s="23" t="s">
        <v>102</v>
      </c>
      <c r="C80" s="29"/>
      <c r="D80" s="28"/>
      <c r="E80" s="28"/>
      <c r="F80" s="28"/>
      <c r="G80" s="28"/>
      <c r="H80" s="24" t="s">
        <v>103</v>
      </c>
      <c r="I80" s="25">
        <v>140.28849999999997</v>
      </c>
      <c r="J80" s="27"/>
      <c r="K80" s="28"/>
      <c r="L80" s="11"/>
      <c r="M80" s="141"/>
      <c r="N80" s="161"/>
      <c r="O80" s="162"/>
      <c r="P80" s="163"/>
      <c r="S80" s="143">
        <v>22</v>
      </c>
      <c r="T80" s="143" t="s">
        <v>193</v>
      </c>
      <c r="U80" s="156">
        <v>1</v>
      </c>
      <c r="V80" s="156">
        <v>0.98</v>
      </c>
      <c r="W80" s="188">
        <f t="shared" si="1"/>
        <v>281.61180000000002</v>
      </c>
      <c r="X80" s="188">
        <f t="shared" si="1"/>
        <v>224.62374199999999</v>
      </c>
      <c r="Y80" s="151">
        <f t="shared" si="2"/>
        <v>1113.191542</v>
      </c>
      <c r="Z80" s="159">
        <f t="shared" si="4"/>
        <v>26271.567883999993</v>
      </c>
      <c r="AA80" s="178">
        <f t="shared" si="3"/>
        <v>23723.646144338138</v>
      </c>
      <c r="AE80" s="143">
        <v>17</v>
      </c>
      <c r="AF80" s="116" t="s">
        <v>468</v>
      </c>
      <c r="AG80" s="116" t="s">
        <v>312</v>
      </c>
      <c r="AH80" s="177" t="s">
        <v>451</v>
      </c>
      <c r="AI80" s="192" t="s">
        <v>295</v>
      </c>
      <c r="AJ80" s="193"/>
      <c r="AK80" s="191">
        <v>0.8448</v>
      </c>
      <c r="AL80" s="194"/>
      <c r="AM80" s="116" t="s">
        <v>294</v>
      </c>
      <c r="AQ80" s="174"/>
      <c r="AR80" s="174"/>
      <c r="AS80" s="175"/>
      <c r="AT80" s="176"/>
    </row>
    <row r="81" spans="1:46" s="143" customFormat="1" ht="15" hidden="1" x14ac:dyDescent="0.25">
      <c r="A81" s="141">
        <v>23</v>
      </c>
      <c r="B81" s="4" t="s">
        <v>104</v>
      </c>
      <c r="C81" s="7"/>
      <c r="D81" s="6"/>
      <c r="E81" s="6"/>
      <c r="F81" s="6"/>
      <c r="G81" s="6"/>
      <c r="H81" s="8" t="s">
        <v>105</v>
      </c>
      <c r="I81" s="9">
        <v>81.7333</v>
      </c>
      <c r="J81" s="5"/>
      <c r="K81" s="6"/>
      <c r="L81" s="11"/>
      <c r="M81" s="141"/>
      <c r="N81" s="161"/>
      <c r="O81" s="162"/>
      <c r="P81" s="163"/>
      <c r="S81" s="143">
        <v>23</v>
      </c>
      <c r="T81" s="143" t="s">
        <v>194</v>
      </c>
      <c r="U81" s="156">
        <v>1</v>
      </c>
      <c r="V81" s="156">
        <v>0.98</v>
      </c>
      <c r="W81" s="188">
        <f t="shared" si="1"/>
        <v>281.61180000000002</v>
      </c>
      <c r="X81" s="188">
        <f t="shared" si="1"/>
        <v>224.62374199999999</v>
      </c>
      <c r="Y81" s="151">
        <f t="shared" si="2"/>
        <v>1113.191542</v>
      </c>
      <c r="Z81" s="159">
        <f t="shared" si="4"/>
        <v>27384.759425999993</v>
      </c>
      <c r="AA81" s="178">
        <f t="shared" si="3"/>
        <v>24728.875917828809</v>
      </c>
      <c r="AE81" s="143">
        <v>18</v>
      </c>
      <c r="AF81" s="116" t="s">
        <v>469</v>
      </c>
      <c r="AG81" s="116" t="s">
        <v>313</v>
      </c>
      <c r="AH81" s="177" t="s">
        <v>451</v>
      </c>
      <c r="AI81" s="192" t="s">
        <v>295</v>
      </c>
      <c r="AJ81" s="193"/>
      <c r="AK81" s="191">
        <v>0.8448</v>
      </c>
      <c r="AL81" s="194"/>
      <c r="AM81" s="116" t="s">
        <v>294</v>
      </c>
      <c r="AQ81" s="174"/>
      <c r="AR81" s="174"/>
      <c r="AS81" s="175"/>
      <c r="AT81" s="176"/>
    </row>
    <row r="82" spans="1:46" s="143" customFormat="1" ht="15" hidden="1" x14ac:dyDescent="0.25">
      <c r="A82" s="141">
        <v>24</v>
      </c>
      <c r="B82" s="23" t="s">
        <v>106</v>
      </c>
      <c r="C82" s="29"/>
      <c r="D82" s="28"/>
      <c r="E82" s="28"/>
      <c r="F82" s="28"/>
      <c r="G82" s="28"/>
      <c r="H82" s="24" t="s">
        <v>107</v>
      </c>
      <c r="I82" s="25">
        <v>130.52930000000001</v>
      </c>
      <c r="J82" s="27"/>
      <c r="K82" s="28"/>
      <c r="L82" s="11"/>
      <c r="M82" s="141"/>
      <c r="N82" s="161"/>
      <c r="O82" s="162"/>
      <c r="P82" s="163"/>
      <c r="S82" s="143">
        <v>24</v>
      </c>
      <c r="T82" s="143" t="s">
        <v>195</v>
      </c>
      <c r="U82" s="156">
        <v>1</v>
      </c>
      <c r="V82" s="156">
        <v>0.98</v>
      </c>
      <c r="W82" s="188">
        <f t="shared" si="1"/>
        <v>281.61180000000002</v>
      </c>
      <c r="X82" s="188">
        <f t="shared" si="1"/>
        <v>224.62374199999999</v>
      </c>
      <c r="Y82" s="151">
        <f t="shared" si="2"/>
        <v>1113.191542</v>
      </c>
      <c r="Z82" s="159">
        <f t="shared" si="4"/>
        <v>28497.950967999994</v>
      </c>
      <c r="AA82" s="178">
        <f t="shared" si="3"/>
        <v>25734.105691319481</v>
      </c>
      <c r="AE82" s="143">
        <v>19</v>
      </c>
      <c r="AF82" s="116" t="s">
        <v>470</v>
      </c>
      <c r="AG82" s="116" t="s">
        <v>314</v>
      </c>
      <c r="AH82" s="177" t="s">
        <v>451</v>
      </c>
      <c r="AI82" s="192" t="s">
        <v>295</v>
      </c>
      <c r="AJ82" s="193"/>
      <c r="AK82" s="191">
        <v>0.8448</v>
      </c>
      <c r="AL82" s="194"/>
      <c r="AM82" s="116" t="s">
        <v>294</v>
      </c>
      <c r="AQ82" s="174"/>
      <c r="AR82" s="174"/>
      <c r="AS82" s="175"/>
      <c r="AT82" s="176"/>
    </row>
    <row r="83" spans="1:46" s="143" customFormat="1" ht="15.75" hidden="1" thickBot="1" x14ac:dyDescent="0.3">
      <c r="A83" s="141">
        <v>25</v>
      </c>
      <c r="B83" s="4" t="s">
        <v>108</v>
      </c>
      <c r="C83" s="7"/>
      <c r="D83" s="6"/>
      <c r="E83" s="6"/>
      <c r="F83" s="6"/>
      <c r="G83" s="6"/>
      <c r="H83" s="30" t="s">
        <v>109</v>
      </c>
      <c r="I83" s="10">
        <v>75.633799999999994</v>
      </c>
      <c r="J83" s="5"/>
      <c r="K83" s="6"/>
      <c r="L83" s="11"/>
      <c r="M83" s="141"/>
      <c r="N83" s="161"/>
      <c r="O83" s="162"/>
      <c r="P83" s="163"/>
      <c r="S83" s="143">
        <v>25</v>
      </c>
      <c r="T83" s="143" t="s">
        <v>196</v>
      </c>
      <c r="U83" s="156">
        <v>1</v>
      </c>
      <c r="V83" s="156">
        <v>0.98</v>
      </c>
      <c r="W83" s="188">
        <f t="shared" si="1"/>
        <v>281.61180000000002</v>
      </c>
      <c r="X83" s="188">
        <f t="shared" si="1"/>
        <v>224.62374199999999</v>
      </c>
      <c r="Y83" s="151">
        <f t="shared" si="2"/>
        <v>1113.191542</v>
      </c>
      <c r="Z83" s="159">
        <f t="shared" si="4"/>
        <v>29611.142509999994</v>
      </c>
      <c r="AA83" s="178">
        <f t="shared" si="3"/>
        <v>26739.335464810152</v>
      </c>
      <c r="AE83" s="143">
        <v>20</v>
      </c>
      <c r="AF83" s="116" t="s">
        <v>471</v>
      </c>
      <c r="AG83" s="116" t="s">
        <v>315</v>
      </c>
      <c r="AH83" s="177" t="s">
        <v>451</v>
      </c>
      <c r="AI83" s="192" t="s">
        <v>295</v>
      </c>
      <c r="AJ83" s="193"/>
      <c r="AK83" s="191">
        <v>0.8448</v>
      </c>
      <c r="AL83" s="194"/>
      <c r="AM83" s="116" t="s">
        <v>294</v>
      </c>
      <c r="AQ83" s="174"/>
      <c r="AR83" s="174"/>
      <c r="AS83" s="175"/>
      <c r="AT83" s="176"/>
    </row>
    <row r="84" spans="1:46" s="143" customFormat="1" hidden="1" x14ac:dyDescent="0.2">
      <c r="A84" s="141"/>
      <c r="B84" s="141"/>
      <c r="C84" s="141"/>
      <c r="D84" s="141"/>
      <c r="E84" s="141"/>
      <c r="F84" s="141"/>
      <c r="G84" s="141"/>
      <c r="H84" s="141"/>
      <c r="I84" s="141"/>
      <c r="J84" s="141"/>
      <c r="K84" s="141"/>
      <c r="L84" s="141"/>
      <c r="M84" s="141"/>
      <c r="N84" s="161"/>
      <c r="O84" s="141"/>
      <c r="P84" s="163"/>
      <c r="S84" s="143">
        <v>26</v>
      </c>
      <c r="T84" s="143" t="s">
        <v>197</v>
      </c>
      <c r="U84" s="156">
        <v>1</v>
      </c>
      <c r="V84" s="156">
        <v>0.98</v>
      </c>
      <c r="W84" s="188">
        <f t="shared" si="1"/>
        <v>281.61180000000002</v>
      </c>
      <c r="X84" s="188">
        <f t="shared" si="1"/>
        <v>224.62374199999999</v>
      </c>
      <c r="Y84" s="151">
        <f t="shared" si="2"/>
        <v>1113.191542</v>
      </c>
      <c r="Z84" s="159">
        <f t="shared" si="4"/>
        <v>30724.334051999995</v>
      </c>
      <c r="AA84" s="178">
        <f t="shared" si="3"/>
        <v>27744.565238300827</v>
      </c>
      <c r="AE84" s="143">
        <v>21</v>
      </c>
      <c r="AF84" s="116" t="s">
        <v>472</v>
      </c>
      <c r="AG84" s="116" t="s">
        <v>316</v>
      </c>
      <c r="AH84" s="177" t="s">
        <v>451</v>
      </c>
      <c r="AI84" s="192" t="s">
        <v>295</v>
      </c>
      <c r="AJ84" s="193"/>
      <c r="AK84" s="191">
        <v>0.8448</v>
      </c>
      <c r="AL84" s="194"/>
      <c r="AM84" s="116" t="s">
        <v>294</v>
      </c>
      <c r="AQ84" s="174"/>
      <c r="AR84" s="174"/>
      <c r="AS84" s="175"/>
      <c r="AT84" s="176"/>
    </row>
    <row r="85" spans="1:46" s="143" customFormat="1" ht="15" hidden="1" x14ac:dyDescent="0.25">
      <c r="A85" s="141"/>
      <c r="B85" s="141"/>
      <c r="C85" s="141"/>
      <c r="D85" s="141"/>
      <c r="E85" s="141"/>
      <c r="F85" s="141"/>
      <c r="G85" s="141"/>
      <c r="H85" s="141"/>
      <c r="I85" s="141"/>
      <c r="J85" s="141"/>
      <c r="K85" s="141"/>
      <c r="L85" s="141"/>
      <c r="M85" s="141"/>
      <c r="N85" s="165" t="s">
        <v>121</v>
      </c>
      <c r="O85" s="195">
        <v>0.86529999999999996</v>
      </c>
      <c r="S85" s="143">
        <v>27</v>
      </c>
      <c r="T85" s="143" t="s">
        <v>198</v>
      </c>
      <c r="U85" s="156">
        <v>1</v>
      </c>
      <c r="V85" s="156">
        <v>0.98</v>
      </c>
      <c r="W85" s="188">
        <f t="shared" si="1"/>
        <v>281.61180000000002</v>
      </c>
      <c r="X85" s="188">
        <f t="shared" si="1"/>
        <v>224.62374199999999</v>
      </c>
      <c r="Y85" s="151">
        <f t="shared" si="2"/>
        <v>1113.191542</v>
      </c>
      <c r="Z85" s="159">
        <f t="shared" si="4"/>
        <v>31837.525593999995</v>
      </c>
      <c r="AA85" s="178">
        <f t="shared" si="3"/>
        <v>28749.795011791499</v>
      </c>
      <c r="AE85" s="143">
        <v>22</v>
      </c>
      <c r="AF85" s="116" t="s">
        <v>473</v>
      </c>
      <c r="AG85" s="116" t="s">
        <v>317</v>
      </c>
      <c r="AH85" s="177" t="s">
        <v>451</v>
      </c>
      <c r="AI85" s="192" t="s">
        <v>295</v>
      </c>
      <c r="AJ85" s="193"/>
      <c r="AK85" s="191">
        <v>0.8448</v>
      </c>
      <c r="AL85" s="194"/>
      <c r="AM85" s="116" t="s">
        <v>294</v>
      </c>
      <c r="AQ85" s="174"/>
      <c r="AR85" s="174"/>
      <c r="AS85" s="175"/>
      <c r="AT85" s="176"/>
    </row>
    <row r="86" spans="1:46" s="143" customFormat="1" hidden="1" x14ac:dyDescent="0.2">
      <c r="A86" s="141"/>
      <c r="B86" s="141"/>
      <c r="C86" s="141"/>
      <c r="D86" s="141"/>
      <c r="E86" s="141"/>
      <c r="F86" s="141"/>
      <c r="G86" s="141"/>
      <c r="H86" s="141"/>
      <c r="I86" s="141"/>
      <c r="J86" s="141"/>
      <c r="K86" s="141"/>
      <c r="L86" s="141"/>
      <c r="M86" s="141"/>
      <c r="N86" s="141" t="s">
        <v>544</v>
      </c>
      <c r="O86" s="141"/>
      <c r="S86" s="143">
        <v>28</v>
      </c>
      <c r="T86" s="143" t="s">
        <v>199</v>
      </c>
      <c r="U86" s="156">
        <v>1</v>
      </c>
      <c r="V86" s="156">
        <v>0.96</v>
      </c>
      <c r="W86" s="188">
        <f t="shared" si="1"/>
        <v>281.61180000000002</v>
      </c>
      <c r="X86" s="188">
        <f t="shared" si="1"/>
        <v>220.03958399999999</v>
      </c>
      <c r="Y86" s="151">
        <f t="shared" si="2"/>
        <v>1108.6073839999999</v>
      </c>
      <c r="Z86" s="159">
        <f t="shared" si="4"/>
        <v>32946.132977999994</v>
      </c>
      <c r="AA86" s="178">
        <f t="shared" si="3"/>
        <v>29750.885217261643</v>
      </c>
      <c r="AE86" s="143">
        <v>23</v>
      </c>
      <c r="AF86" s="116" t="s">
        <v>474</v>
      </c>
      <c r="AG86" s="116" t="s">
        <v>318</v>
      </c>
      <c r="AH86" s="177" t="s">
        <v>451</v>
      </c>
      <c r="AI86" s="192" t="s">
        <v>295</v>
      </c>
      <c r="AJ86" s="193"/>
      <c r="AK86" s="191">
        <v>0.8448</v>
      </c>
      <c r="AL86" s="194"/>
      <c r="AM86" s="116" t="s">
        <v>294</v>
      </c>
      <c r="AQ86" s="174"/>
      <c r="AR86" s="174"/>
      <c r="AS86" s="175"/>
      <c r="AT86" s="176"/>
    </row>
    <row r="87" spans="1:46" s="143" customFormat="1" hidden="1" x14ac:dyDescent="0.2">
      <c r="A87" s="141"/>
      <c r="B87" s="141"/>
      <c r="C87" s="141"/>
      <c r="D87" s="141"/>
      <c r="E87" s="141"/>
      <c r="F87" s="141"/>
      <c r="G87" s="141"/>
      <c r="H87" s="141"/>
      <c r="I87" s="141"/>
      <c r="J87" s="141"/>
      <c r="K87" s="141"/>
      <c r="L87" s="141"/>
      <c r="M87" s="141"/>
      <c r="N87" s="141"/>
      <c r="O87" s="141"/>
      <c r="S87" s="143">
        <v>29</v>
      </c>
      <c r="T87" s="143" t="s">
        <v>200</v>
      </c>
      <c r="U87" s="156">
        <v>1</v>
      </c>
      <c r="V87" s="156">
        <v>0.96</v>
      </c>
      <c r="W87" s="188">
        <f t="shared" si="1"/>
        <v>281.61180000000002</v>
      </c>
      <c r="X87" s="188">
        <f t="shared" si="1"/>
        <v>220.03958399999999</v>
      </c>
      <c r="Y87" s="151">
        <f t="shared" si="2"/>
        <v>1108.6073839999999</v>
      </c>
      <c r="Z87" s="159">
        <f t="shared" si="4"/>
        <v>34054.740361999997</v>
      </c>
      <c r="AA87" s="178">
        <f t="shared" si="3"/>
        <v>30751.97542273179</v>
      </c>
      <c r="AE87" s="143">
        <v>24</v>
      </c>
      <c r="AF87" s="116" t="s">
        <v>475</v>
      </c>
      <c r="AG87" s="116" t="s">
        <v>319</v>
      </c>
      <c r="AH87" s="177" t="s">
        <v>451</v>
      </c>
      <c r="AI87" s="192" t="s">
        <v>295</v>
      </c>
      <c r="AJ87" s="193"/>
      <c r="AK87" s="191">
        <v>0.8448</v>
      </c>
      <c r="AL87" s="194"/>
      <c r="AM87" s="116" t="s">
        <v>294</v>
      </c>
      <c r="AQ87" s="174"/>
      <c r="AR87" s="174"/>
      <c r="AS87" s="175"/>
      <c r="AT87" s="176"/>
    </row>
    <row r="88" spans="1:46" s="143" customFormat="1" hidden="1" x14ac:dyDescent="0.2">
      <c r="A88" s="141"/>
      <c r="B88" s="141"/>
      <c r="C88" s="141"/>
      <c r="D88" s="141"/>
      <c r="E88" s="141"/>
      <c r="F88" s="141"/>
      <c r="G88" s="141"/>
      <c r="H88" s="141"/>
      <c r="I88" s="141"/>
      <c r="J88" s="141"/>
      <c r="K88" s="141"/>
      <c r="L88" s="141"/>
      <c r="M88" s="141"/>
      <c r="N88" s="141"/>
      <c r="O88" s="141"/>
      <c r="S88" s="143">
        <v>30</v>
      </c>
      <c r="T88" s="143" t="s">
        <v>201</v>
      </c>
      <c r="U88" s="156">
        <v>1</v>
      </c>
      <c r="V88" s="156">
        <v>0.96</v>
      </c>
      <c r="W88" s="188">
        <f t="shared" si="1"/>
        <v>281.61180000000002</v>
      </c>
      <c r="X88" s="188">
        <f t="shared" si="1"/>
        <v>220.03958399999999</v>
      </c>
      <c r="Y88" s="151">
        <f t="shared" si="2"/>
        <v>1108.6073839999999</v>
      </c>
      <c r="Z88" s="159">
        <f t="shared" si="4"/>
        <v>35163.347745999999</v>
      </c>
      <c r="AA88" s="178">
        <f t="shared" si="3"/>
        <v>31753.065628201934</v>
      </c>
      <c r="AE88" s="143">
        <v>25</v>
      </c>
      <c r="AF88" s="147" t="s">
        <v>351</v>
      </c>
      <c r="AG88" s="147" t="s">
        <v>546</v>
      </c>
      <c r="AH88" s="161" t="s">
        <v>547</v>
      </c>
      <c r="AI88" s="148"/>
      <c r="AJ88" s="149"/>
      <c r="AL88" s="172"/>
      <c r="AM88" s="147"/>
    </row>
    <row r="89" spans="1:46" s="143" customFormat="1" hidden="1" x14ac:dyDescent="0.2">
      <c r="A89" s="141"/>
      <c r="B89" s="141"/>
      <c r="C89" s="141"/>
      <c r="D89" s="141"/>
      <c r="E89" s="141"/>
      <c r="F89" s="141"/>
      <c r="G89" s="141"/>
      <c r="H89" s="141"/>
      <c r="I89" s="141"/>
      <c r="J89" s="141"/>
      <c r="K89" s="141"/>
      <c r="L89" s="141"/>
      <c r="M89" s="141"/>
      <c r="N89" s="141"/>
      <c r="O89" s="141"/>
      <c r="S89" s="143">
        <v>31</v>
      </c>
      <c r="T89" s="143" t="s">
        <v>202</v>
      </c>
      <c r="U89" s="156">
        <v>1</v>
      </c>
      <c r="V89" s="156">
        <v>0.96</v>
      </c>
      <c r="W89" s="188">
        <f t="shared" si="1"/>
        <v>281.61180000000002</v>
      </c>
      <c r="X89" s="188">
        <f t="shared" si="1"/>
        <v>220.03958399999999</v>
      </c>
      <c r="Y89" s="151">
        <f t="shared" si="2"/>
        <v>1108.6073839999999</v>
      </c>
      <c r="Z89" s="159">
        <f t="shared" si="4"/>
        <v>36271.955130000002</v>
      </c>
      <c r="AA89" s="178">
        <f t="shared" si="3"/>
        <v>32754.155833672081</v>
      </c>
      <c r="AF89" s="147"/>
      <c r="AG89" s="147"/>
      <c r="AH89" s="161"/>
      <c r="AI89" s="148"/>
      <c r="AJ89" s="173"/>
      <c r="AL89" s="172"/>
      <c r="AM89" s="147"/>
    </row>
    <row r="90" spans="1:46" s="143" customFormat="1" hidden="1" x14ac:dyDescent="0.2">
      <c r="A90" s="141"/>
      <c r="B90" s="141"/>
      <c r="C90" s="141" t="s">
        <v>279</v>
      </c>
      <c r="D90" s="141" t="s">
        <v>280</v>
      </c>
      <c r="E90" s="141" t="s">
        <v>281</v>
      </c>
      <c r="F90" s="141" t="s">
        <v>282</v>
      </c>
      <c r="G90" s="141" t="s">
        <v>283</v>
      </c>
      <c r="H90" s="141" t="s">
        <v>284</v>
      </c>
      <c r="I90" s="141" t="s">
        <v>285</v>
      </c>
      <c r="J90" s="141"/>
      <c r="K90" s="141"/>
      <c r="L90" s="141"/>
      <c r="M90" s="141"/>
      <c r="N90" s="141"/>
      <c r="O90" s="141"/>
      <c r="S90" s="143">
        <v>32</v>
      </c>
      <c r="T90" s="143" t="s">
        <v>203</v>
      </c>
      <c r="U90" s="156">
        <v>1</v>
      </c>
      <c r="V90" s="156">
        <v>0.96</v>
      </c>
      <c r="W90" s="188">
        <f t="shared" si="1"/>
        <v>281.61180000000002</v>
      </c>
      <c r="X90" s="188">
        <f t="shared" si="1"/>
        <v>220.03958399999999</v>
      </c>
      <c r="Y90" s="151">
        <f t="shared" si="2"/>
        <v>1108.6073839999999</v>
      </c>
      <c r="Z90" s="159">
        <f t="shared" si="4"/>
        <v>37380.562514000005</v>
      </c>
      <c r="AA90" s="178">
        <f t="shared" si="3"/>
        <v>33755.246039142228</v>
      </c>
      <c r="AF90" s="147"/>
      <c r="AG90" s="147"/>
      <c r="AH90" s="161"/>
      <c r="AI90" s="148"/>
      <c r="AJ90" s="173"/>
      <c r="AL90" s="172"/>
      <c r="AM90" s="147"/>
    </row>
    <row r="91" spans="1:46" s="143" customFormat="1" ht="13.9" hidden="1" customHeight="1" x14ac:dyDescent="0.2">
      <c r="A91" s="141"/>
      <c r="B91" s="141" t="s">
        <v>165</v>
      </c>
      <c r="C91" s="141">
        <v>92.95</v>
      </c>
      <c r="D91" s="141">
        <v>65.61</v>
      </c>
      <c r="E91" s="141">
        <f>C91-D91</f>
        <v>27.340000000000003</v>
      </c>
      <c r="F91" s="196">
        <f>AVERAGE(C91,D91)</f>
        <v>79.28</v>
      </c>
      <c r="G91" s="197">
        <f>F91/F$97</f>
        <v>0.11154885186852767</v>
      </c>
      <c r="H91" s="197">
        <f>C91/C$97</f>
        <v>8.7980842041496296E-2</v>
      </c>
      <c r="I91" s="197">
        <f>D91/D$97</f>
        <v>0.17977312582200788</v>
      </c>
      <c r="J91" s="141"/>
      <c r="K91" s="141"/>
      <c r="L91" s="141"/>
      <c r="M91" s="141"/>
      <c r="N91" s="141"/>
      <c r="O91" s="141"/>
      <c r="S91" s="143">
        <v>33</v>
      </c>
      <c r="T91" s="143" t="s">
        <v>204</v>
      </c>
      <c r="U91" s="156">
        <v>1</v>
      </c>
      <c r="V91" s="156">
        <v>0.96</v>
      </c>
      <c r="W91" s="188">
        <f t="shared" ref="W91:X122" si="5">W$55*U91</f>
        <v>281.61180000000002</v>
      </c>
      <c r="X91" s="188">
        <f t="shared" si="5"/>
        <v>220.03958399999999</v>
      </c>
      <c r="Y91" s="151">
        <f t="shared" si="2"/>
        <v>1108.6073839999999</v>
      </c>
      <c r="Z91" s="159">
        <f t="shared" si="4"/>
        <v>38489.169898000007</v>
      </c>
      <c r="AA91" s="178">
        <f t="shared" si="3"/>
        <v>34756.336244612372</v>
      </c>
      <c r="AF91" s="147"/>
      <c r="AG91" s="147"/>
      <c r="AH91" s="161"/>
      <c r="AI91" s="148"/>
      <c r="AJ91" s="173"/>
      <c r="AL91" s="172"/>
      <c r="AM91" s="147"/>
    </row>
    <row r="92" spans="1:46" s="143" customFormat="1" hidden="1" x14ac:dyDescent="0.2">
      <c r="A92" s="141"/>
      <c r="B92" s="141" t="s">
        <v>166</v>
      </c>
      <c r="C92" s="141">
        <v>84.26</v>
      </c>
      <c r="D92" s="141">
        <v>61.64</v>
      </c>
      <c r="E92" s="141">
        <f t="shared" ref="E92:E96" si="6">C92-D92</f>
        <v>22.620000000000005</v>
      </c>
      <c r="F92" s="196">
        <f t="shared" ref="F92:F96" si="7">AVERAGE(C92,D92)</f>
        <v>72.95</v>
      </c>
      <c r="G92" s="197">
        <f t="shared" ref="G92:G96" si="8">F92/F$97</f>
        <v>0.10264239081494821</v>
      </c>
      <c r="H92" s="197">
        <f t="shared" ref="H92:I96" si="9">C92/C$97</f>
        <v>7.9755414205664094E-2</v>
      </c>
      <c r="I92" s="197">
        <f t="shared" si="9"/>
        <v>0.16889522139412536</v>
      </c>
      <c r="J92" s="141"/>
      <c r="K92" s="141"/>
      <c r="L92" s="141"/>
      <c r="M92" s="141"/>
      <c r="N92" s="141"/>
      <c r="O92" s="141"/>
      <c r="S92" s="143">
        <v>34</v>
      </c>
      <c r="T92" s="143" t="s">
        <v>205</v>
      </c>
      <c r="U92" s="156">
        <v>1</v>
      </c>
      <c r="V92" s="156">
        <v>0.96</v>
      </c>
      <c r="W92" s="188">
        <f t="shared" si="5"/>
        <v>281.61180000000002</v>
      </c>
      <c r="X92" s="188">
        <f t="shared" si="5"/>
        <v>220.03958399999999</v>
      </c>
      <c r="Y92" s="151">
        <f t="shared" si="2"/>
        <v>1108.6073839999999</v>
      </c>
      <c r="Z92" s="159">
        <f t="shared" si="4"/>
        <v>39597.77728200001</v>
      </c>
      <c r="AA92" s="178">
        <f t="shared" si="3"/>
        <v>35757.426450082523</v>
      </c>
      <c r="AF92" s="147"/>
      <c r="AG92" s="147"/>
      <c r="AH92" s="161"/>
      <c r="AI92" s="148"/>
      <c r="AJ92" s="173"/>
      <c r="AL92" s="172"/>
      <c r="AM92" s="147"/>
    </row>
    <row r="93" spans="1:46" s="143" customFormat="1" hidden="1" x14ac:dyDescent="0.2">
      <c r="A93" s="141"/>
      <c r="B93" s="141" t="s">
        <v>277</v>
      </c>
      <c r="C93" s="141">
        <v>95.48</v>
      </c>
      <c r="D93" s="141">
        <v>15.42</v>
      </c>
      <c r="E93" s="141">
        <f t="shared" si="6"/>
        <v>80.06</v>
      </c>
      <c r="F93" s="196">
        <f t="shared" si="7"/>
        <v>55.45</v>
      </c>
      <c r="G93" s="197">
        <f t="shared" si="8"/>
        <v>7.801947321026563E-2</v>
      </c>
      <c r="H93" s="197">
        <f t="shared" si="9"/>
        <v>9.0375586854460094E-2</v>
      </c>
      <c r="I93" s="197">
        <f t="shared" si="9"/>
        <v>4.2251205611573868E-2</v>
      </c>
      <c r="J93" s="141"/>
      <c r="K93" s="141"/>
      <c r="L93" s="141"/>
      <c r="M93" s="141"/>
      <c r="N93" s="141"/>
      <c r="O93" s="141"/>
      <c r="S93" s="143">
        <v>35</v>
      </c>
      <c r="T93" s="143" t="s">
        <v>206</v>
      </c>
      <c r="U93" s="156">
        <v>1</v>
      </c>
      <c r="V93" s="156">
        <v>0.94</v>
      </c>
      <c r="W93" s="188">
        <f t="shared" si="5"/>
        <v>281.61180000000002</v>
      </c>
      <c r="X93" s="188">
        <f t="shared" si="5"/>
        <v>215.45542599999999</v>
      </c>
      <c r="Y93" s="151">
        <f t="shared" si="2"/>
        <v>1104.023226</v>
      </c>
      <c r="Z93" s="159">
        <f t="shared" si="4"/>
        <v>40701.800508000008</v>
      </c>
      <c r="AA93" s="178">
        <f t="shared" si="3"/>
        <v>36754.377087532135</v>
      </c>
      <c r="AF93" s="147"/>
      <c r="AG93" s="147"/>
      <c r="AH93" s="161"/>
      <c r="AI93" s="148"/>
      <c r="AJ93" s="173"/>
      <c r="AL93" s="172"/>
      <c r="AM93" s="147"/>
    </row>
    <row r="94" spans="1:46" s="143" customFormat="1" ht="13.15" hidden="1" customHeight="1" x14ac:dyDescent="0.2">
      <c r="A94" s="141"/>
      <c r="B94" s="141" t="s">
        <v>167</v>
      </c>
      <c r="C94" s="141">
        <v>430.04</v>
      </c>
      <c r="D94" s="141">
        <v>69.91</v>
      </c>
      <c r="E94" s="141">
        <f t="shared" si="6"/>
        <v>360.13</v>
      </c>
      <c r="F94" s="196">
        <f t="shared" si="7"/>
        <v>249.97500000000002</v>
      </c>
      <c r="G94" s="197">
        <f t="shared" si="8"/>
        <v>0.35172079018460151</v>
      </c>
      <c r="H94" s="197">
        <f t="shared" si="9"/>
        <v>0.40704982583674088</v>
      </c>
      <c r="I94" s="197">
        <f t="shared" si="9"/>
        <v>0.19155523893029369</v>
      </c>
      <c r="J94" s="141"/>
      <c r="K94" s="141"/>
      <c r="L94" s="141"/>
      <c r="M94" s="141"/>
      <c r="N94" s="141"/>
      <c r="O94" s="141"/>
      <c r="S94" s="143">
        <v>36</v>
      </c>
      <c r="T94" s="143" t="s">
        <v>207</v>
      </c>
      <c r="U94" s="156">
        <v>1</v>
      </c>
      <c r="V94" s="156">
        <v>0.94</v>
      </c>
      <c r="W94" s="188">
        <f t="shared" si="5"/>
        <v>281.61180000000002</v>
      </c>
      <c r="X94" s="188">
        <f t="shared" si="5"/>
        <v>215.45542599999999</v>
      </c>
      <c r="Y94" s="151">
        <f t="shared" si="2"/>
        <v>1104.023226</v>
      </c>
      <c r="Z94" s="159">
        <f t="shared" si="4"/>
        <v>41805.823734000005</v>
      </c>
      <c r="AA94" s="178">
        <f t="shared" si="3"/>
        <v>37751.327724981747</v>
      </c>
      <c r="AF94" s="147"/>
      <c r="AG94" s="147"/>
      <c r="AH94" s="161"/>
      <c r="AI94" s="148"/>
      <c r="AJ94" s="173"/>
      <c r="AL94" s="172"/>
      <c r="AM94" s="147"/>
    </row>
    <row r="95" spans="1:46" s="143" customFormat="1" hidden="1" x14ac:dyDescent="0.2">
      <c r="A95" s="141"/>
      <c r="B95" s="141" t="s">
        <v>161</v>
      </c>
      <c r="C95" s="141">
        <v>258.91000000000003</v>
      </c>
      <c r="D95" s="141">
        <v>57.54</v>
      </c>
      <c r="E95" s="141">
        <f t="shared" si="6"/>
        <v>201.37000000000003</v>
      </c>
      <c r="F95" s="196">
        <f t="shared" si="7"/>
        <v>158.22500000000002</v>
      </c>
      <c r="G95" s="197">
        <f t="shared" si="8"/>
        <v>0.2226263507429086</v>
      </c>
      <c r="H95" s="197">
        <f t="shared" si="9"/>
        <v>0.24506852945630775</v>
      </c>
      <c r="I95" s="197">
        <f t="shared" si="9"/>
        <v>0.15766111354669002</v>
      </c>
      <c r="J95" s="141"/>
      <c r="K95" s="141"/>
      <c r="L95" s="141"/>
      <c r="M95" s="141"/>
      <c r="N95" s="141"/>
      <c r="O95" s="141"/>
      <c r="S95" s="143">
        <v>37</v>
      </c>
      <c r="T95" s="143" t="s">
        <v>208</v>
      </c>
      <c r="U95" s="156">
        <v>1</v>
      </c>
      <c r="V95" s="156">
        <v>0.94</v>
      </c>
      <c r="W95" s="188">
        <f t="shared" si="5"/>
        <v>281.61180000000002</v>
      </c>
      <c r="X95" s="188">
        <f t="shared" si="5"/>
        <v>215.45542599999999</v>
      </c>
      <c r="Y95" s="151">
        <f t="shared" si="2"/>
        <v>1104.023226</v>
      </c>
      <c r="Z95" s="159">
        <f t="shared" si="4"/>
        <v>42909.846960000003</v>
      </c>
      <c r="AA95" s="178">
        <f t="shared" si="3"/>
        <v>38748.27836243136</v>
      </c>
      <c r="AF95" s="147"/>
      <c r="AG95" s="147"/>
      <c r="AH95" s="161"/>
      <c r="AI95" s="148"/>
      <c r="AJ95" s="173"/>
      <c r="AL95" s="172"/>
      <c r="AM95" s="147"/>
    </row>
    <row r="96" spans="1:46" s="143" customFormat="1" hidden="1" x14ac:dyDescent="0.2">
      <c r="A96" s="141"/>
      <c r="B96" s="141" t="s">
        <v>278</v>
      </c>
      <c r="C96" s="141">
        <v>94.84</v>
      </c>
      <c r="D96" s="141">
        <v>94.84</v>
      </c>
      <c r="E96" s="141">
        <f t="shared" si="6"/>
        <v>0</v>
      </c>
      <c r="F96" s="196">
        <f t="shared" si="7"/>
        <v>94.84</v>
      </c>
      <c r="G96" s="197">
        <f t="shared" si="8"/>
        <v>0.13344214317874828</v>
      </c>
      <c r="H96" s="197">
        <f t="shared" si="9"/>
        <v>8.9769801605330907E-2</v>
      </c>
      <c r="I96" s="197">
        <f t="shared" si="9"/>
        <v>0.25986409469530908</v>
      </c>
      <c r="J96" s="141"/>
      <c r="K96" s="141"/>
      <c r="L96" s="141"/>
      <c r="M96" s="141"/>
      <c r="N96" s="141"/>
      <c r="O96" s="141"/>
      <c r="S96" s="143">
        <v>38</v>
      </c>
      <c r="T96" s="143" t="s">
        <v>209</v>
      </c>
      <c r="U96" s="156">
        <v>1</v>
      </c>
      <c r="V96" s="156">
        <v>0.94</v>
      </c>
      <c r="W96" s="188">
        <f t="shared" si="5"/>
        <v>281.61180000000002</v>
      </c>
      <c r="X96" s="188">
        <f t="shared" si="5"/>
        <v>215.45542599999999</v>
      </c>
      <c r="Y96" s="151">
        <f t="shared" si="2"/>
        <v>1104.023226</v>
      </c>
      <c r="Z96" s="159">
        <f t="shared" si="4"/>
        <v>44013.870186</v>
      </c>
      <c r="AA96" s="178">
        <f t="shared" si="3"/>
        <v>39745.228999880979</v>
      </c>
      <c r="AF96" s="147"/>
      <c r="AG96" s="147"/>
      <c r="AH96" s="161"/>
      <c r="AI96" s="148"/>
      <c r="AJ96" s="173"/>
      <c r="AL96" s="172"/>
      <c r="AM96" s="147"/>
    </row>
    <row r="97" spans="1:39" s="143" customFormat="1" hidden="1" x14ac:dyDescent="0.2">
      <c r="A97" s="141"/>
      <c r="B97" s="141"/>
      <c r="C97" s="141">
        <f>SUM(C91:C96)</f>
        <v>1056.48</v>
      </c>
      <c r="D97" s="141">
        <f>SUM(D91:D96)</f>
        <v>364.96000000000004</v>
      </c>
      <c r="E97" s="141"/>
      <c r="F97" s="196">
        <f>SUM(F91:F96)</f>
        <v>710.72000000000014</v>
      </c>
      <c r="G97" s="141"/>
      <c r="H97" s="141"/>
      <c r="I97" s="141"/>
      <c r="J97" s="141"/>
      <c r="K97" s="141"/>
      <c r="L97" s="141"/>
      <c r="M97" s="141"/>
      <c r="N97" s="141"/>
      <c r="O97" s="141"/>
      <c r="S97" s="143">
        <v>39</v>
      </c>
      <c r="T97" s="143" t="s">
        <v>210</v>
      </c>
      <c r="U97" s="156">
        <v>1</v>
      </c>
      <c r="V97" s="156">
        <v>0.94</v>
      </c>
      <c r="W97" s="188">
        <f t="shared" si="5"/>
        <v>281.61180000000002</v>
      </c>
      <c r="X97" s="188">
        <f t="shared" si="5"/>
        <v>215.45542599999999</v>
      </c>
      <c r="Y97" s="151">
        <f t="shared" si="2"/>
        <v>1104.023226</v>
      </c>
      <c r="Z97" s="159">
        <f t="shared" si="4"/>
        <v>45117.893411999998</v>
      </c>
      <c r="AA97" s="178">
        <f t="shared" si="3"/>
        <v>40742.179637330584</v>
      </c>
      <c r="AF97" s="147"/>
      <c r="AG97" s="147"/>
      <c r="AH97" s="161"/>
      <c r="AI97" s="148"/>
      <c r="AJ97" s="173"/>
      <c r="AL97" s="172"/>
      <c r="AM97" s="147"/>
    </row>
    <row r="98" spans="1:39" s="143" customFormat="1" hidden="1" x14ac:dyDescent="0.2">
      <c r="A98" s="141"/>
      <c r="B98" s="141"/>
      <c r="C98" s="141"/>
      <c r="D98" s="141"/>
      <c r="E98" s="141"/>
      <c r="F98" s="141"/>
      <c r="G98" s="141"/>
      <c r="H98" s="141"/>
      <c r="I98" s="141"/>
      <c r="J98" s="141"/>
      <c r="K98" s="141"/>
      <c r="L98" s="141"/>
      <c r="M98" s="141"/>
      <c r="N98" s="141"/>
      <c r="O98" s="141"/>
      <c r="S98" s="143">
        <v>40</v>
      </c>
      <c r="T98" s="143" t="s">
        <v>211</v>
      </c>
      <c r="U98" s="156">
        <v>1</v>
      </c>
      <c r="V98" s="156">
        <v>0.94</v>
      </c>
      <c r="W98" s="188">
        <f t="shared" si="5"/>
        <v>281.61180000000002</v>
      </c>
      <c r="X98" s="188">
        <f t="shared" si="5"/>
        <v>215.45542599999999</v>
      </c>
      <c r="Y98" s="151">
        <f t="shared" si="2"/>
        <v>1104.023226</v>
      </c>
      <c r="Z98" s="159">
        <f t="shared" si="4"/>
        <v>46221.916637999995</v>
      </c>
      <c r="AA98" s="178">
        <f t="shared" si="3"/>
        <v>41739.130274780204</v>
      </c>
      <c r="AF98" s="147"/>
      <c r="AG98" s="147"/>
      <c r="AH98" s="161"/>
      <c r="AI98" s="148"/>
      <c r="AJ98" s="173"/>
      <c r="AL98" s="172"/>
      <c r="AM98" s="147"/>
    </row>
    <row r="99" spans="1:39" s="143" customFormat="1" hidden="1" x14ac:dyDescent="0.2">
      <c r="A99" s="141"/>
      <c r="B99" s="141"/>
      <c r="C99" s="141"/>
      <c r="D99" s="141"/>
      <c r="E99" s="141"/>
      <c r="F99" s="141"/>
      <c r="G99" s="141"/>
      <c r="H99" s="141"/>
      <c r="I99" s="141"/>
      <c r="J99" s="141"/>
      <c r="K99" s="141"/>
      <c r="L99" s="141"/>
      <c r="M99" s="141"/>
      <c r="N99" s="141"/>
      <c r="O99" s="141"/>
      <c r="S99" s="143">
        <v>41</v>
      </c>
      <c r="T99" s="143" t="s">
        <v>212</v>
      </c>
      <c r="U99" s="156">
        <v>1</v>
      </c>
      <c r="V99" s="156">
        <v>0.94</v>
      </c>
      <c r="W99" s="188">
        <f t="shared" si="5"/>
        <v>281.61180000000002</v>
      </c>
      <c r="X99" s="188">
        <f t="shared" si="5"/>
        <v>215.45542599999999</v>
      </c>
      <c r="Y99" s="151">
        <f t="shared" si="2"/>
        <v>1104.023226</v>
      </c>
      <c r="Z99" s="159">
        <f t="shared" si="4"/>
        <v>47325.939863999993</v>
      </c>
      <c r="AA99" s="178">
        <f t="shared" si="3"/>
        <v>42736.080912229816</v>
      </c>
      <c r="AF99" s="147"/>
      <c r="AG99" s="147"/>
      <c r="AH99" s="161"/>
      <c r="AI99" s="148"/>
      <c r="AJ99" s="173"/>
      <c r="AL99" s="172"/>
      <c r="AM99" s="147"/>
    </row>
    <row r="100" spans="1:39" s="143" customFormat="1" hidden="1" x14ac:dyDescent="0.2">
      <c r="A100" s="141"/>
      <c r="B100" s="141"/>
      <c r="C100" s="141"/>
      <c r="D100" s="141"/>
      <c r="E100" s="141"/>
      <c r="F100" s="141"/>
      <c r="G100" s="141"/>
      <c r="H100" s="141"/>
      <c r="I100" s="141"/>
      <c r="J100" s="141"/>
      <c r="K100" s="141"/>
      <c r="L100" s="141"/>
      <c r="M100" s="141"/>
      <c r="N100" s="141"/>
      <c r="O100" s="141"/>
      <c r="S100" s="143">
        <v>42</v>
      </c>
      <c r="T100" s="143" t="s">
        <v>213</v>
      </c>
      <c r="U100" s="156">
        <v>1</v>
      </c>
      <c r="V100" s="156">
        <v>0.91999999999999993</v>
      </c>
      <c r="W100" s="188">
        <f t="shared" si="5"/>
        <v>281.61180000000002</v>
      </c>
      <c r="X100" s="188">
        <f t="shared" si="5"/>
        <v>210.87126799999999</v>
      </c>
      <c r="Y100" s="151">
        <f t="shared" si="2"/>
        <v>1099.4390679999999</v>
      </c>
      <c r="Z100" s="159">
        <f t="shared" si="4"/>
        <v>48425.378931999992</v>
      </c>
      <c r="AA100" s="178">
        <f t="shared" si="3"/>
        <v>43728.891981658904</v>
      </c>
      <c r="AF100" s="147"/>
      <c r="AG100" s="147"/>
      <c r="AH100" s="161"/>
      <c r="AI100" s="148"/>
      <c r="AJ100" s="173"/>
      <c r="AL100" s="172"/>
      <c r="AM100" s="147"/>
    </row>
    <row r="101" spans="1:39" s="143" customFormat="1" hidden="1" x14ac:dyDescent="0.2">
      <c r="A101" s="141"/>
      <c r="B101" s="141"/>
      <c r="C101" s="141"/>
      <c r="D101" s="141"/>
      <c r="E101" s="141"/>
      <c r="F101" s="141"/>
      <c r="G101" s="141"/>
      <c r="H101" s="141"/>
      <c r="I101" s="141"/>
      <c r="J101" s="141"/>
      <c r="K101" s="141"/>
      <c r="L101" s="141"/>
      <c r="M101" s="141"/>
      <c r="N101" s="141"/>
      <c r="O101" s="141"/>
      <c r="S101" s="143">
        <v>43</v>
      </c>
      <c r="T101" s="143" t="s">
        <v>214</v>
      </c>
      <c r="U101" s="156">
        <v>1</v>
      </c>
      <c r="V101" s="156">
        <v>0.91999999999999993</v>
      </c>
      <c r="W101" s="188">
        <f t="shared" si="5"/>
        <v>281.61180000000002</v>
      </c>
      <c r="X101" s="188">
        <f t="shared" si="5"/>
        <v>210.87126799999999</v>
      </c>
      <c r="Y101" s="151">
        <f t="shared" si="2"/>
        <v>1099.4390679999999</v>
      </c>
      <c r="Z101" s="159">
        <f t="shared" si="4"/>
        <v>49524.817999999992</v>
      </c>
      <c r="AA101" s="178">
        <f t="shared" si="3"/>
        <v>44721.703051087992</v>
      </c>
      <c r="AF101" s="147"/>
      <c r="AG101" s="147"/>
      <c r="AH101" s="161"/>
      <c r="AI101" s="148"/>
      <c r="AJ101" s="173"/>
      <c r="AL101" s="172"/>
      <c r="AM101" s="147"/>
    </row>
    <row r="102" spans="1:39" s="143" customFormat="1" hidden="1" x14ac:dyDescent="0.2">
      <c r="A102" s="141"/>
      <c r="B102" s="141"/>
      <c r="C102" s="141"/>
      <c r="D102" s="141"/>
      <c r="E102" s="141"/>
      <c r="F102" s="141"/>
      <c r="G102" s="141"/>
      <c r="H102" s="141"/>
      <c r="I102" s="141"/>
      <c r="J102" s="141"/>
      <c r="K102" s="141"/>
      <c r="L102" s="141"/>
      <c r="M102" s="141"/>
      <c r="N102" s="141"/>
      <c r="O102" s="141"/>
      <c r="S102" s="143">
        <v>44</v>
      </c>
      <c r="T102" s="143" t="s">
        <v>215</v>
      </c>
      <c r="U102" s="156">
        <v>1</v>
      </c>
      <c r="V102" s="156">
        <v>0.91999999999999993</v>
      </c>
      <c r="W102" s="157">
        <f t="shared" si="5"/>
        <v>281.61180000000002</v>
      </c>
      <c r="X102" s="157">
        <f t="shared" si="5"/>
        <v>210.87126799999999</v>
      </c>
      <c r="Y102" s="151">
        <f t="shared" si="2"/>
        <v>1099.4390679999999</v>
      </c>
      <c r="Z102" s="159">
        <f t="shared" si="4"/>
        <v>50624.257067999992</v>
      </c>
      <c r="AA102" s="178">
        <f t="shared" si="3"/>
        <v>45714.51412051708</v>
      </c>
    </row>
    <row r="103" spans="1:39" s="143" customFormat="1" hidden="1" x14ac:dyDescent="0.2">
      <c r="A103" s="141"/>
      <c r="B103" s="141"/>
      <c r="C103" s="141"/>
      <c r="D103" s="141"/>
      <c r="E103" s="141"/>
      <c r="F103" s="141"/>
      <c r="G103" s="141"/>
      <c r="H103" s="141"/>
      <c r="I103" s="141"/>
      <c r="J103" s="141"/>
      <c r="K103" s="141"/>
      <c r="L103" s="141"/>
      <c r="M103" s="141"/>
      <c r="N103" s="141"/>
      <c r="O103" s="141"/>
      <c r="S103" s="143">
        <v>45</v>
      </c>
      <c r="T103" s="143" t="s">
        <v>216</v>
      </c>
      <c r="U103" s="156">
        <v>1</v>
      </c>
      <c r="V103" s="156">
        <v>0.91999999999999993</v>
      </c>
      <c r="W103" s="157">
        <f t="shared" si="5"/>
        <v>281.61180000000002</v>
      </c>
      <c r="X103" s="157">
        <f t="shared" si="5"/>
        <v>210.87126799999999</v>
      </c>
      <c r="Y103" s="151">
        <f t="shared" si="2"/>
        <v>1099.4390679999999</v>
      </c>
      <c r="Z103" s="159">
        <f t="shared" si="4"/>
        <v>51723.696135999991</v>
      </c>
      <c r="AA103" s="178">
        <f t="shared" si="3"/>
        <v>46707.325189946161</v>
      </c>
    </row>
    <row r="104" spans="1:39" s="143" customFormat="1" hidden="1" x14ac:dyDescent="0.2">
      <c r="A104" s="141"/>
      <c r="B104" s="141"/>
      <c r="C104" s="141"/>
      <c r="D104" s="141"/>
      <c r="E104" s="141"/>
      <c r="F104" s="141"/>
      <c r="G104" s="141"/>
      <c r="H104" s="141"/>
      <c r="I104" s="141"/>
      <c r="J104" s="141"/>
      <c r="K104" s="141"/>
      <c r="L104" s="141"/>
      <c r="M104" s="141"/>
      <c r="N104" s="141"/>
      <c r="O104" s="141"/>
      <c r="S104" s="143">
        <v>46</v>
      </c>
      <c r="T104" s="143" t="s">
        <v>217</v>
      </c>
      <c r="U104" s="156">
        <v>1</v>
      </c>
      <c r="V104" s="156">
        <v>0.91999999999999993</v>
      </c>
      <c r="W104" s="157">
        <f t="shared" si="5"/>
        <v>281.61180000000002</v>
      </c>
      <c r="X104" s="157">
        <f t="shared" si="5"/>
        <v>210.87126799999999</v>
      </c>
      <c r="Y104" s="151">
        <f t="shared" si="2"/>
        <v>1099.4390679999999</v>
      </c>
      <c r="Z104" s="159">
        <f t="shared" si="4"/>
        <v>52823.135203999991</v>
      </c>
      <c r="AA104" s="178">
        <f t="shared" si="3"/>
        <v>47700.136259375256</v>
      </c>
    </row>
    <row r="105" spans="1:39" s="143" customFormat="1" hidden="1" x14ac:dyDescent="0.2">
      <c r="A105" s="141"/>
      <c r="B105" s="141"/>
      <c r="C105" s="141"/>
      <c r="D105" s="141"/>
      <c r="E105" s="141"/>
      <c r="F105" s="141"/>
      <c r="G105" s="141"/>
      <c r="H105" s="141"/>
      <c r="I105" s="141"/>
      <c r="J105" s="141"/>
      <c r="K105" s="141"/>
      <c r="L105" s="141"/>
      <c r="M105" s="141"/>
      <c r="N105" s="141"/>
      <c r="O105" s="141"/>
      <c r="S105" s="143">
        <v>47</v>
      </c>
      <c r="T105" s="143" t="s">
        <v>218</v>
      </c>
      <c r="U105" s="156">
        <v>1</v>
      </c>
      <c r="V105" s="156">
        <v>0.91999999999999993</v>
      </c>
      <c r="W105" s="157">
        <f t="shared" si="5"/>
        <v>281.61180000000002</v>
      </c>
      <c r="X105" s="157">
        <f t="shared" si="5"/>
        <v>210.87126799999999</v>
      </c>
      <c r="Y105" s="151">
        <f t="shared" si="2"/>
        <v>1099.4390679999999</v>
      </c>
      <c r="Z105" s="159">
        <f t="shared" si="4"/>
        <v>53922.574271999991</v>
      </c>
      <c r="AA105" s="178">
        <f t="shared" si="3"/>
        <v>48692.947328804345</v>
      </c>
    </row>
    <row r="106" spans="1:39" s="143" customFormat="1" hidden="1" x14ac:dyDescent="0.2">
      <c r="A106" s="141"/>
      <c r="B106" s="141"/>
      <c r="C106" s="141"/>
      <c r="D106" s="141"/>
      <c r="E106" s="141"/>
      <c r="F106" s="141"/>
      <c r="G106" s="141"/>
      <c r="H106" s="141"/>
      <c r="I106" s="141"/>
      <c r="J106" s="141"/>
      <c r="K106" s="141"/>
      <c r="L106" s="141"/>
      <c r="M106" s="141"/>
      <c r="N106" s="141"/>
      <c r="O106" s="141"/>
      <c r="S106" s="143">
        <v>48</v>
      </c>
      <c r="T106" s="143" t="s">
        <v>219</v>
      </c>
      <c r="U106" s="156">
        <v>1</v>
      </c>
      <c r="V106" s="156">
        <v>0.91999999999999993</v>
      </c>
      <c r="W106" s="157">
        <f t="shared" si="5"/>
        <v>281.61180000000002</v>
      </c>
      <c r="X106" s="157">
        <f t="shared" si="5"/>
        <v>210.87126799999999</v>
      </c>
      <c r="Y106" s="151">
        <f t="shared" si="2"/>
        <v>1099.4390679999999</v>
      </c>
      <c r="Z106" s="159">
        <f t="shared" si="4"/>
        <v>55022.01333999999</v>
      </c>
      <c r="AA106" s="178">
        <f t="shared" si="3"/>
        <v>49685.758398233433</v>
      </c>
    </row>
    <row r="107" spans="1:39" s="143" customFormat="1" hidden="1" x14ac:dyDescent="0.2">
      <c r="A107" s="141"/>
      <c r="B107" s="141"/>
      <c r="C107" s="141"/>
      <c r="D107" s="141"/>
      <c r="E107" s="141"/>
      <c r="F107" s="141"/>
      <c r="G107" s="141"/>
      <c r="H107" s="141"/>
      <c r="I107" s="141"/>
      <c r="J107" s="141"/>
      <c r="K107" s="141"/>
      <c r="L107" s="141"/>
      <c r="M107" s="141"/>
      <c r="N107" s="141"/>
      <c r="O107" s="141"/>
      <c r="S107" s="143">
        <v>49</v>
      </c>
      <c r="T107" s="143" t="s">
        <v>220</v>
      </c>
      <c r="U107" s="156">
        <v>1</v>
      </c>
      <c r="V107" s="156">
        <v>0.89999999999999991</v>
      </c>
      <c r="W107" s="157">
        <f t="shared" si="5"/>
        <v>281.61180000000002</v>
      </c>
      <c r="X107" s="157">
        <f t="shared" si="5"/>
        <v>206.28710999999998</v>
      </c>
      <c r="Y107" s="151">
        <f t="shared" si="2"/>
        <v>1094.85491</v>
      </c>
      <c r="Z107" s="159">
        <f t="shared" si="4"/>
        <v>56116.868249999992</v>
      </c>
      <c r="AA107" s="178">
        <f t="shared" si="3"/>
        <v>50674.429899641989</v>
      </c>
    </row>
    <row r="108" spans="1:39" s="143" customFormat="1" hidden="1" x14ac:dyDescent="0.2">
      <c r="A108" s="141"/>
      <c r="B108" s="141"/>
      <c r="C108" s="141"/>
      <c r="D108" s="141"/>
      <c r="E108" s="141"/>
      <c r="F108" s="141"/>
      <c r="G108" s="141"/>
      <c r="H108" s="141"/>
      <c r="I108" s="141"/>
      <c r="J108" s="141"/>
      <c r="K108" s="141"/>
      <c r="L108" s="141"/>
      <c r="M108" s="141"/>
      <c r="N108" s="141"/>
      <c r="O108" s="141"/>
      <c r="S108" s="143">
        <v>50</v>
      </c>
      <c r="T108" s="143" t="s">
        <v>221</v>
      </c>
      <c r="U108" s="156">
        <v>1</v>
      </c>
      <c r="V108" s="156">
        <v>0.89999999999999991</v>
      </c>
      <c r="W108" s="157">
        <f t="shared" si="5"/>
        <v>281.61180000000002</v>
      </c>
      <c r="X108" s="157">
        <f t="shared" si="5"/>
        <v>206.28710999999998</v>
      </c>
      <c r="Y108" s="151">
        <f t="shared" si="2"/>
        <v>1094.85491</v>
      </c>
      <c r="Z108" s="159">
        <f t="shared" si="4"/>
        <v>57211.723159999994</v>
      </c>
      <c r="AA108" s="178">
        <f t="shared" si="3"/>
        <v>51663.101401050553</v>
      </c>
    </row>
    <row r="109" spans="1:39" s="143" customFormat="1" hidden="1" x14ac:dyDescent="0.2">
      <c r="A109" s="141"/>
      <c r="B109" s="141"/>
      <c r="C109" s="141"/>
      <c r="D109" s="141"/>
      <c r="E109" s="141"/>
      <c r="F109" s="141"/>
      <c r="G109" s="141"/>
      <c r="H109" s="141"/>
      <c r="I109" s="141"/>
      <c r="J109" s="141"/>
      <c r="K109" s="141"/>
      <c r="L109" s="141"/>
      <c r="M109" s="141"/>
      <c r="N109" s="141"/>
      <c r="O109" s="141"/>
      <c r="S109" s="143">
        <v>51</v>
      </c>
      <c r="T109" s="143" t="s">
        <v>222</v>
      </c>
      <c r="U109" s="156">
        <v>1</v>
      </c>
      <c r="V109" s="156">
        <v>0.89999999999999991</v>
      </c>
      <c r="W109" s="157">
        <f t="shared" si="5"/>
        <v>281.61180000000002</v>
      </c>
      <c r="X109" s="157">
        <f t="shared" si="5"/>
        <v>206.28710999999998</v>
      </c>
      <c r="Y109" s="151">
        <f t="shared" si="2"/>
        <v>1094.85491</v>
      </c>
      <c r="Z109" s="159">
        <f t="shared" si="4"/>
        <v>58306.578069999996</v>
      </c>
      <c r="AA109" s="178">
        <f t="shared" si="3"/>
        <v>52651.772902459124</v>
      </c>
    </row>
    <row r="110" spans="1:39" s="143" customFormat="1" hidden="1" x14ac:dyDescent="0.2">
      <c r="A110" s="141"/>
      <c r="B110" s="141"/>
      <c r="C110" s="141"/>
      <c r="D110" s="141"/>
      <c r="E110" s="141"/>
      <c r="F110" s="141"/>
      <c r="G110" s="141"/>
      <c r="H110" s="141"/>
      <c r="I110" s="141"/>
      <c r="J110" s="141"/>
      <c r="K110" s="141"/>
      <c r="L110" s="141"/>
      <c r="M110" s="141"/>
      <c r="N110" s="141"/>
      <c r="O110" s="141"/>
      <c r="S110" s="143">
        <v>52</v>
      </c>
      <c r="T110" s="143" t="s">
        <v>223</v>
      </c>
      <c r="U110" s="156">
        <v>1</v>
      </c>
      <c r="V110" s="156">
        <v>0.89999999999999991</v>
      </c>
      <c r="W110" s="157">
        <f t="shared" si="5"/>
        <v>281.61180000000002</v>
      </c>
      <c r="X110" s="157">
        <f t="shared" si="5"/>
        <v>206.28710999999998</v>
      </c>
      <c r="Y110" s="151">
        <f t="shared" si="2"/>
        <v>1094.85491</v>
      </c>
      <c r="Z110" s="159">
        <f t="shared" si="4"/>
        <v>59401.432979999998</v>
      </c>
      <c r="AA110" s="178">
        <f t="shared" si="3"/>
        <v>53640.444403867674</v>
      </c>
    </row>
    <row r="111" spans="1:39" s="143" customFormat="1" hidden="1" x14ac:dyDescent="0.2">
      <c r="A111" s="141"/>
      <c r="B111" s="141"/>
      <c r="C111" s="141"/>
      <c r="D111" s="141"/>
      <c r="E111" s="141"/>
      <c r="F111" s="141"/>
      <c r="G111" s="141"/>
      <c r="H111" s="141"/>
      <c r="I111" s="141"/>
      <c r="J111" s="141"/>
      <c r="K111" s="141"/>
      <c r="L111" s="141"/>
      <c r="M111" s="141"/>
      <c r="N111" s="141"/>
      <c r="O111" s="141"/>
      <c r="S111" s="143">
        <v>53</v>
      </c>
      <c r="T111" s="143" t="s">
        <v>224</v>
      </c>
      <c r="U111" s="156">
        <v>1</v>
      </c>
      <c r="V111" s="156">
        <v>0.89999999999999991</v>
      </c>
      <c r="W111" s="157">
        <f t="shared" si="5"/>
        <v>281.61180000000002</v>
      </c>
      <c r="X111" s="157">
        <f t="shared" si="5"/>
        <v>206.28710999999998</v>
      </c>
      <c r="Y111" s="151">
        <f t="shared" si="2"/>
        <v>1094.85491</v>
      </c>
      <c r="Z111" s="159">
        <f t="shared" si="4"/>
        <v>60496.28789</v>
      </c>
      <c r="AA111" s="178">
        <f t="shared" si="3"/>
        <v>54629.115905276238</v>
      </c>
    </row>
    <row r="112" spans="1:39" s="143" customFormat="1" hidden="1" x14ac:dyDescent="0.2">
      <c r="A112" s="141"/>
      <c r="B112" s="141"/>
      <c r="C112" s="141"/>
      <c r="D112" s="141"/>
      <c r="E112" s="141"/>
      <c r="F112" s="141"/>
      <c r="G112" s="141"/>
      <c r="H112" s="141"/>
      <c r="I112" s="141"/>
      <c r="J112" s="141"/>
      <c r="K112" s="141"/>
      <c r="L112" s="141"/>
      <c r="M112" s="141"/>
      <c r="N112" s="141"/>
      <c r="O112" s="141"/>
      <c r="S112" s="143">
        <v>54</v>
      </c>
      <c r="T112" s="143" t="s">
        <v>225</v>
      </c>
      <c r="U112" s="156">
        <v>1</v>
      </c>
      <c r="V112" s="156">
        <v>0.89999999999999991</v>
      </c>
      <c r="W112" s="157">
        <f t="shared" si="5"/>
        <v>281.61180000000002</v>
      </c>
      <c r="X112" s="157">
        <f t="shared" si="5"/>
        <v>206.28710999999998</v>
      </c>
      <c r="Y112" s="151">
        <f t="shared" si="2"/>
        <v>1094.85491</v>
      </c>
      <c r="Z112" s="159">
        <f t="shared" si="4"/>
        <v>61591.142800000001</v>
      </c>
      <c r="AA112" s="178">
        <f t="shared" si="3"/>
        <v>55617.787406684802</v>
      </c>
    </row>
    <row r="113" spans="1:27" s="143" customFormat="1" hidden="1" x14ac:dyDescent="0.2">
      <c r="A113" s="141"/>
      <c r="B113" s="141"/>
      <c r="C113" s="141"/>
      <c r="D113" s="141"/>
      <c r="E113" s="141"/>
      <c r="F113" s="141"/>
      <c r="G113" s="141"/>
      <c r="H113" s="141"/>
      <c r="I113" s="141"/>
      <c r="J113" s="141"/>
      <c r="K113" s="141"/>
      <c r="L113" s="141"/>
      <c r="M113" s="141"/>
      <c r="N113" s="141"/>
      <c r="O113" s="141"/>
      <c r="S113" s="143">
        <v>55</v>
      </c>
      <c r="T113" s="143" t="s">
        <v>226</v>
      </c>
      <c r="U113" s="156">
        <v>1</v>
      </c>
      <c r="V113" s="156">
        <v>0.89999999999999991</v>
      </c>
      <c r="W113" s="157">
        <f t="shared" si="5"/>
        <v>281.61180000000002</v>
      </c>
      <c r="X113" s="157">
        <f t="shared" si="5"/>
        <v>206.28710999999998</v>
      </c>
      <c r="Y113" s="151">
        <f t="shared" si="2"/>
        <v>1094.85491</v>
      </c>
      <c r="Z113" s="159">
        <f t="shared" si="4"/>
        <v>62685.997710000003</v>
      </c>
      <c r="AA113" s="178">
        <f t="shared" si="3"/>
        <v>56606.458908093358</v>
      </c>
    </row>
    <row r="114" spans="1:27" s="143" customFormat="1" hidden="1" x14ac:dyDescent="0.2">
      <c r="A114" s="141"/>
      <c r="B114" s="141"/>
      <c r="C114" s="141"/>
      <c r="D114" s="141"/>
      <c r="E114" s="141"/>
      <c r="F114" s="141"/>
      <c r="G114" s="141"/>
      <c r="H114" s="141"/>
      <c r="I114" s="141"/>
      <c r="J114" s="141"/>
      <c r="K114" s="141"/>
      <c r="L114" s="141"/>
      <c r="M114" s="141"/>
      <c r="N114" s="141"/>
      <c r="O114" s="141"/>
      <c r="S114" s="143">
        <v>56</v>
      </c>
      <c r="T114" s="143" t="s">
        <v>227</v>
      </c>
      <c r="U114" s="156">
        <v>1</v>
      </c>
      <c r="V114" s="156">
        <v>0.87999999999999989</v>
      </c>
      <c r="W114" s="157">
        <f t="shared" si="5"/>
        <v>281.61180000000002</v>
      </c>
      <c r="X114" s="157">
        <f t="shared" si="5"/>
        <v>201.70295199999998</v>
      </c>
      <c r="Y114" s="151">
        <f t="shared" si="2"/>
        <v>1090.2707519999999</v>
      </c>
      <c r="Z114" s="159">
        <f t="shared" si="4"/>
        <v>63776.268462</v>
      </c>
      <c r="AA114" s="178">
        <f t="shared" si="3"/>
        <v>57590.990841481391</v>
      </c>
    </row>
    <row r="115" spans="1:27" s="143" customFormat="1" hidden="1" x14ac:dyDescent="0.2">
      <c r="A115" s="141"/>
      <c r="B115" s="141"/>
      <c r="C115" s="141"/>
      <c r="D115" s="141"/>
      <c r="E115" s="141"/>
      <c r="F115" s="141"/>
      <c r="G115" s="141"/>
      <c r="H115" s="141"/>
      <c r="I115" s="141"/>
      <c r="J115" s="141"/>
      <c r="K115" s="141"/>
      <c r="L115" s="141"/>
      <c r="M115" s="141"/>
      <c r="N115" s="141"/>
      <c r="O115" s="141"/>
      <c r="S115" s="143">
        <v>57</v>
      </c>
      <c r="T115" s="143" t="s">
        <v>228</v>
      </c>
      <c r="U115" s="156">
        <v>1</v>
      </c>
      <c r="V115" s="156">
        <v>0.87999999999999989</v>
      </c>
      <c r="W115" s="157">
        <f t="shared" si="5"/>
        <v>281.61180000000002</v>
      </c>
      <c r="X115" s="157">
        <f t="shared" si="5"/>
        <v>201.70295199999998</v>
      </c>
      <c r="Y115" s="151">
        <f t="shared" si="2"/>
        <v>1090.2707519999999</v>
      </c>
      <c r="Z115" s="159">
        <f t="shared" si="4"/>
        <v>64866.539213999997</v>
      </c>
      <c r="AA115" s="178">
        <f t="shared" si="3"/>
        <v>58575.522774869416</v>
      </c>
    </row>
    <row r="116" spans="1:27" s="143" customFormat="1" hidden="1" x14ac:dyDescent="0.2">
      <c r="A116" s="141"/>
      <c r="B116" s="141"/>
      <c r="C116" s="141"/>
      <c r="D116" s="141"/>
      <c r="E116" s="141"/>
      <c r="F116" s="141"/>
      <c r="G116" s="141"/>
      <c r="H116" s="141"/>
      <c r="I116" s="141"/>
      <c r="J116" s="141"/>
      <c r="K116" s="141"/>
      <c r="L116" s="141"/>
      <c r="M116" s="141"/>
      <c r="N116" s="141"/>
      <c r="O116" s="141"/>
      <c r="S116" s="143">
        <v>58</v>
      </c>
      <c r="T116" s="143" t="s">
        <v>229</v>
      </c>
      <c r="U116" s="156">
        <v>1</v>
      </c>
      <c r="V116" s="156">
        <v>0.87999999999999989</v>
      </c>
      <c r="W116" s="157">
        <f t="shared" si="5"/>
        <v>281.61180000000002</v>
      </c>
      <c r="X116" s="157">
        <f t="shared" si="5"/>
        <v>201.70295199999998</v>
      </c>
      <c r="Y116" s="151">
        <f t="shared" si="2"/>
        <v>1090.2707519999999</v>
      </c>
      <c r="Z116" s="159">
        <f t="shared" si="4"/>
        <v>65956.809966000001</v>
      </c>
      <c r="AA116" s="178">
        <f t="shared" si="3"/>
        <v>59560.054708257456</v>
      </c>
    </row>
    <row r="117" spans="1:27" s="143" customFormat="1" hidden="1" x14ac:dyDescent="0.2">
      <c r="A117" s="141"/>
      <c r="B117" s="141"/>
      <c r="C117" s="141"/>
      <c r="D117" s="141"/>
      <c r="E117" s="141"/>
      <c r="F117" s="141"/>
      <c r="G117" s="141"/>
      <c r="H117" s="141"/>
      <c r="I117" s="141"/>
      <c r="J117" s="141"/>
      <c r="K117" s="141"/>
      <c r="L117" s="141"/>
      <c r="M117" s="141"/>
      <c r="N117" s="141"/>
      <c r="O117" s="141"/>
      <c r="S117" s="143">
        <v>59</v>
      </c>
      <c r="T117" s="143" t="s">
        <v>230</v>
      </c>
      <c r="U117" s="156">
        <v>1</v>
      </c>
      <c r="V117" s="156">
        <v>0.87999999999999989</v>
      </c>
      <c r="W117" s="157">
        <f t="shared" si="5"/>
        <v>281.61180000000002</v>
      </c>
      <c r="X117" s="157">
        <f t="shared" si="5"/>
        <v>201.70295199999998</v>
      </c>
      <c r="Y117" s="151">
        <f t="shared" si="2"/>
        <v>1090.2707519999999</v>
      </c>
      <c r="Z117" s="159">
        <f t="shared" si="4"/>
        <v>67047.080717999997</v>
      </c>
      <c r="AA117" s="178">
        <f t="shared" si="3"/>
        <v>60544.586641645481</v>
      </c>
    </row>
    <row r="118" spans="1:27" s="143" customFormat="1" hidden="1" x14ac:dyDescent="0.2">
      <c r="A118" s="141"/>
      <c r="B118" s="141"/>
      <c r="C118" s="141"/>
      <c r="D118" s="141"/>
      <c r="E118" s="141"/>
      <c r="F118" s="141"/>
      <c r="G118" s="141"/>
      <c r="H118" s="141"/>
      <c r="I118" s="141"/>
      <c r="J118" s="141"/>
      <c r="K118" s="141"/>
      <c r="L118" s="141"/>
      <c r="M118" s="141"/>
      <c r="N118" s="141"/>
      <c r="O118" s="141"/>
      <c r="S118" s="143">
        <v>60</v>
      </c>
      <c r="T118" s="143" t="s">
        <v>231</v>
      </c>
      <c r="U118" s="156">
        <v>1</v>
      </c>
      <c r="V118" s="156">
        <v>0.87999999999999989</v>
      </c>
      <c r="W118" s="157">
        <f t="shared" si="5"/>
        <v>281.61180000000002</v>
      </c>
      <c r="X118" s="157">
        <f t="shared" si="5"/>
        <v>201.70295199999998</v>
      </c>
      <c r="Y118" s="151">
        <f t="shared" si="2"/>
        <v>1090.2707519999999</v>
      </c>
      <c r="Z118" s="159">
        <f t="shared" si="4"/>
        <v>68137.351469999994</v>
      </c>
      <c r="AA118" s="178">
        <f t="shared" si="3"/>
        <v>61529.118575033513</v>
      </c>
    </row>
    <row r="119" spans="1:27" s="143" customFormat="1" hidden="1" x14ac:dyDescent="0.2">
      <c r="A119" s="141"/>
      <c r="B119" s="141"/>
      <c r="C119" s="141"/>
      <c r="D119" s="141"/>
      <c r="E119" s="141"/>
      <c r="F119" s="141"/>
      <c r="G119" s="141"/>
      <c r="H119" s="141"/>
      <c r="I119" s="141"/>
      <c r="J119" s="141"/>
      <c r="K119" s="141"/>
      <c r="L119" s="141"/>
      <c r="M119" s="141"/>
      <c r="N119" s="141"/>
      <c r="O119" s="141"/>
      <c r="S119" s="143">
        <v>61</v>
      </c>
      <c r="T119" s="143" t="s">
        <v>232</v>
      </c>
      <c r="U119" s="156">
        <v>1</v>
      </c>
      <c r="V119" s="156">
        <v>0.87999999999999989</v>
      </c>
      <c r="W119" s="157">
        <f t="shared" si="5"/>
        <v>281.61180000000002</v>
      </c>
      <c r="X119" s="157">
        <f t="shared" si="5"/>
        <v>201.70295199999998</v>
      </c>
      <c r="Y119" s="151">
        <f t="shared" si="2"/>
        <v>1090.2707519999999</v>
      </c>
      <c r="Z119" s="159">
        <f t="shared" si="4"/>
        <v>69227.622221999991</v>
      </c>
      <c r="AA119" s="178">
        <f t="shared" si="3"/>
        <v>62513.650508421546</v>
      </c>
    </row>
    <row r="120" spans="1:27" s="143" customFormat="1" hidden="1" x14ac:dyDescent="0.2">
      <c r="A120" s="141"/>
      <c r="B120" s="141"/>
      <c r="C120" s="141"/>
      <c r="D120" s="141"/>
      <c r="E120" s="141"/>
      <c r="F120" s="141"/>
      <c r="G120" s="141"/>
      <c r="H120" s="141"/>
      <c r="I120" s="141"/>
      <c r="J120" s="141"/>
      <c r="K120" s="141"/>
      <c r="L120" s="141"/>
      <c r="M120" s="141"/>
      <c r="N120" s="141"/>
      <c r="O120" s="141"/>
      <c r="S120" s="143">
        <v>62</v>
      </c>
      <c r="T120" s="143" t="s">
        <v>233</v>
      </c>
      <c r="U120" s="156">
        <v>1</v>
      </c>
      <c r="V120" s="156">
        <v>0.87999999999999989</v>
      </c>
      <c r="W120" s="157">
        <f t="shared" si="5"/>
        <v>281.61180000000002</v>
      </c>
      <c r="X120" s="157">
        <f t="shared" si="5"/>
        <v>201.70295199999998</v>
      </c>
      <c r="Y120" s="151">
        <f t="shared" si="2"/>
        <v>1090.2707519999999</v>
      </c>
      <c r="Z120" s="159">
        <f t="shared" si="4"/>
        <v>70317.892973999988</v>
      </c>
      <c r="AA120" s="178">
        <f t="shared" si="3"/>
        <v>63498.182441809571</v>
      </c>
    </row>
    <row r="121" spans="1:27" s="143" customFormat="1" hidden="1" x14ac:dyDescent="0.2">
      <c r="A121" s="141"/>
      <c r="B121" s="141"/>
      <c r="C121" s="141"/>
      <c r="D121" s="141"/>
      <c r="E121" s="141"/>
      <c r="F121" s="141"/>
      <c r="G121" s="141"/>
      <c r="H121" s="141"/>
      <c r="I121" s="141"/>
      <c r="J121" s="141"/>
      <c r="K121" s="141"/>
      <c r="L121" s="141"/>
      <c r="M121" s="141"/>
      <c r="N121" s="141"/>
      <c r="O121" s="141"/>
      <c r="S121" s="143">
        <v>63</v>
      </c>
      <c r="T121" s="143" t="s">
        <v>234</v>
      </c>
      <c r="U121" s="156">
        <v>1</v>
      </c>
      <c r="V121" s="156">
        <v>0.85999999999999988</v>
      </c>
      <c r="W121" s="157">
        <f t="shared" si="5"/>
        <v>281.61180000000002</v>
      </c>
      <c r="X121" s="157">
        <f t="shared" si="5"/>
        <v>197.11879399999998</v>
      </c>
      <c r="Y121" s="151">
        <f t="shared" si="2"/>
        <v>1085.686594</v>
      </c>
      <c r="Z121" s="159">
        <f t="shared" si="4"/>
        <v>71403.579567999986</v>
      </c>
      <c r="AA121" s="178">
        <f t="shared" si="3"/>
        <v>64478.574807177079</v>
      </c>
    </row>
    <row r="122" spans="1:27" s="143" customFormat="1" hidden="1" x14ac:dyDescent="0.2">
      <c r="A122" s="141"/>
      <c r="B122" s="141"/>
      <c r="C122" s="141"/>
      <c r="D122" s="141"/>
      <c r="E122" s="141"/>
      <c r="F122" s="141"/>
      <c r="G122" s="141"/>
      <c r="H122" s="141"/>
      <c r="I122" s="141"/>
      <c r="J122" s="141"/>
      <c r="K122" s="141"/>
      <c r="L122" s="141"/>
      <c r="M122" s="141"/>
      <c r="N122" s="141"/>
      <c r="O122" s="141"/>
      <c r="S122" s="143">
        <v>64</v>
      </c>
      <c r="T122" s="143" t="s">
        <v>235</v>
      </c>
      <c r="U122" s="156">
        <v>1</v>
      </c>
      <c r="V122" s="156">
        <v>0.85999999999999988</v>
      </c>
      <c r="W122" s="157">
        <f t="shared" si="5"/>
        <v>281.61180000000002</v>
      </c>
      <c r="X122" s="157">
        <f t="shared" si="5"/>
        <v>197.11879399999998</v>
      </c>
      <c r="Y122" s="151">
        <f t="shared" si="2"/>
        <v>1085.686594</v>
      </c>
      <c r="Z122" s="159">
        <f t="shared" si="4"/>
        <v>72489.266161999985</v>
      </c>
      <c r="AA122" s="178">
        <f t="shared" si="3"/>
        <v>65458.967172544581</v>
      </c>
    </row>
    <row r="123" spans="1:27" s="143" customFormat="1" hidden="1" x14ac:dyDescent="0.2">
      <c r="A123" s="141"/>
      <c r="B123" s="141"/>
      <c r="C123" s="141"/>
      <c r="D123" s="141"/>
      <c r="E123" s="141"/>
      <c r="F123" s="141"/>
      <c r="G123" s="141"/>
      <c r="H123" s="141"/>
      <c r="I123" s="141"/>
      <c r="J123" s="141"/>
      <c r="K123" s="141"/>
      <c r="L123" s="141"/>
      <c r="M123" s="141"/>
      <c r="N123" s="141"/>
      <c r="O123" s="141"/>
      <c r="S123" s="143">
        <v>65</v>
      </c>
      <c r="T123" s="143" t="s">
        <v>236</v>
      </c>
      <c r="U123" s="156">
        <v>1</v>
      </c>
      <c r="V123" s="156">
        <v>0.85999999999999988</v>
      </c>
      <c r="W123" s="157">
        <f t="shared" ref="W123:X158" si="10">W$55*U123</f>
        <v>281.61180000000002</v>
      </c>
      <c r="X123" s="157">
        <f t="shared" si="10"/>
        <v>197.11879399999998</v>
      </c>
      <c r="Y123" s="151">
        <f t="shared" ref="Y123:Y158" si="11">W123+X123+$F$8+$F$10+$E$14</f>
        <v>1085.686594</v>
      </c>
      <c r="Z123" s="159">
        <f t="shared" si="4"/>
        <v>73574.952755999984</v>
      </c>
      <c r="AA123" s="178">
        <f t="shared" si="3"/>
        <v>66439.359537912082</v>
      </c>
    </row>
    <row r="124" spans="1:27" s="143" customFormat="1" hidden="1" x14ac:dyDescent="0.2">
      <c r="A124" s="141"/>
      <c r="B124" s="141"/>
      <c r="C124" s="141"/>
      <c r="D124" s="141"/>
      <c r="E124" s="141"/>
      <c r="F124" s="141"/>
      <c r="G124" s="141"/>
      <c r="H124" s="141"/>
      <c r="I124" s="141"/>
      <c r="J124" s="141"/>
      <c r="K124" s="141"/>
      <c r="L124" s="141"/>
      <c r="M124" s="141"/>
      <c r="N124" s="141"/>
      <c r="O124" s="141"/>
      <c r="S124" s="143">
        <v>66</v>
      </c>
      <c r="T124" s="143" t="s">
        <v>237</v>
      </c>
      <c r="U124" s="156">
        <v>1</v>
      </c>
      <c r="V124" s="156">
        <v>0.85999999999999988</v>
      </c>
      <c r="W124" s="157">
        <f t="shared" si="10"/>
        <v>281.61180000000002</v>
      </c>
      <c r="X124" s="157">
        <f t="shared" si="10"/>
        <v>197.11879399999998</v>
      </c>
      <c r="Y124" s="151">
        <f t="shared" si="11"/>
        <v>1085.686594</v>
      </c>
      <c r="Z124" s="159">
        <f t="shared" si="4"/>
        <v>74660.639349999983</v>
      </c>
      <c r="AA124" s="178">
        <f t="shared" ref="AA124:AA158" si="12">(Z124*72%*$I$50)+(Z124*28%)</f>
        <v>67419.751903279583</v>
      </c>
    </row>
    <row r="125" spans="1:27" s="143" customFormat="1" hidden="1" x14ac:dyDescent="0.2">
      <c r="A125" s="141"/>
      <c r="B125" s="141"/>
      <c r="C125" s="141"/>
      <c r="D125" s="141"/>
      <c r="E125" s="141"/>
      <c r="F125" s="141"/>
      <c r="G125" s="141"/>
      <c r="H125" s="141"/>
      <c r="I125" s="141"/>
      <c r="J125" s="141"/>
      <c r="K125" s="141"/>
      <c r="L125" s="141"/>
      <c r="M125" s="141"/>
      <c r="N125" s="141"/>
      <c r="O125" s="141"/>
      <c r="S125" s="143">
        <v>67</v>
      </c>
      <c r="T125" s="143" t="s">
        <v>238</v>
      </c>
      <c r="U125" s="156">
        <v>1</v>
      </c>
      <c r="V125" s="156">
        <v>0.85999999999999988</v>
      </c>
      <c r="W125" s="157">
        <f t="shared" si="10"/>
        <v>281.61180000000002</v>
      </c>
      <c r="X125" s="157">
        <f t="shared" si="10"/>
        <v>197.11879399999998</v>
      </c>
      <c r="Y125" s="151">
        <f t="shared" si="11"/>
        <v>1085.686594</v>
      </c>
      <c r="Z125" s="159">
        <f t="shared" si="4"/>
        <v>75746.325943999982</v>
      </c>
      <c r="AA125" s="178">
        <f t="shared" si="12"/>
        <v>68400.144268647084</v>
      </c>
    </row>
    <row r="126" spans="1:27" s="143" customFormat="1" hidden="1" x14ac:dyDescent="0.2">
      <c r="A126" s="141"/>
      <c r="B126" s="141"/>
      <c r="C126" s="141"/>
      <c r="D126" s="141"/>
      <c r="E126" s="141"/>
      <c r="F126" s="141"/>
      <c r="G126" s="141"/>
      <c r="H126" s="141"/>
      <c r="I126" s="141"/>
      <c r="J126" s="141"/>
      <c r="K126" s="141"/>
      <c r="L126" s="141"/>
      <c r="M126" s="141"/>
      <c r="N126" s="141"/>
      <c r="O126" s="141"/>
      <c r="S126" s="143">
        <v>68</v>
      </c>
      <c r="T126" s="143" t="s">
        <v>239</v>
      </c>
      <c r="U126" s="156">
        <v>1</v>
      </c>
      <c r="V126" s="156">
        <v>0.85999999999999988</v>
      </c>
      <c r="W126" s="157">
        <f t="shared" si="10"/>
        <v>281.61180000000002</v>
      </c>
      <c r="X126" s="157">
        <f t="shared" si="10"/>
        <v>197.11879399999998</v>
      </c>
      <c r="Y126" s="151">
        <f t="shared" si="11"/>
        <v>1085.686594</v>
      </c>
      <c r="Z126" s="159">
        <f t="shared" ref="Z126:Z158" si="13">Z125+Y126</f>
        <v>76832.012537999981</v>
      </c>
      <c r="AA126" s="178">
        <f t="shared" si="12"/>
        <v>69380.536634014599</v>
      </c>
    </row>
    <row r="127" spans="1:27" s="143" customFormat="1" hidden="1" x14ac:dyDescent="0.2">
      <c r="A127" s="141"/>
      <c r="B127" s="141"/>
      <c r="C127" s="141"/>
      <c r="D127" s="141"/>
      <c r="E127" s="141"/>
      <c r="F127" s="141"/>
      <c r="G127" s="141"/>
      <c r="H127" s="141"/>
      <c r="I127" s="141"/>
      <c r="J127" s="141"/>
      <c r="K127" s="141"/>
      <c r="L127" s="141"/>
      <c r="M127" s="141"/>
      <c r="N127" s="141"/>
      <c r="O127" s="141"/>
      <c r="S127" s="143">
        <v>69</v>
      </c>
      <c r="T127" s="143" t="s">
        <v>240</v>
      </c>
      <c r="U127" s="156">
        <v>1</v>
      </c>
      <c r="V127" s="156">
        <v>0.85999999999999988</v>
      </c>
      <c r="W127" s="157">
        <f t="shared" si="10"/>
        <v>281.61180000000002</v>
      </c>
      <c r="X127" s="157">
        <f t="shared" si="10"/>
        <v>197.11879399999998</v>
      </c>
      <c r="Y127" s="151">
        <f t="shared" si="11"/>
        <v>1085.686594</v>
      </c>
      <c r="Z127" s="159">
        <f t="shared" si="13"/>
        <v>77917.69913199998</v>
      </c>
      <c r="AA127" s="178">
        <f t="shared" si="12"/>
        <v>70360.9289993821</v>
      </c>
    </row>
    <row r="128" spans="1:27" s="143" customFormat="1" hidden="1" x14ac:dyDescent="0.2">
      <c r="S128" s="143">
        <v>70</v>
      </c>
      <c r="T128" s="143" t="s">
        <v>241</v>
      </c>
      <c r="U128" s="156">
        <v>1</v>
      </c>
      <c r="V128" s="156">
        <v>0.83999999999999986</v>
      </c>
      <c r="W128" s="157">
        <f t="shared" si="10"/>
        <v>281.61180000000002</v>
      </c>
      <c r="X128" s="157">
        <f t="shared" si="10"/>
        <v>192.53463599999995</v>
      </c>
      <c r="Y128" s="151">
        <f t="shared" si="11"/>
        <v>1081.1024359999999</v>
      </c>
      <c r="Z128" s="159">
        <f t="shared" si="13"/>
        <v>78998.801567999981</v>
      </c>
      <c r="AA128" s="178">
        <f t="shared" si="12"/>
        <v>71337.18179672907</v>
      </c>
    </row>
    <row r="129" spans="19:27" s="143" customFormat="1" hidden="1" x14ac:dyDescent="0.2">
      <c r="S129" s="143">
        <v>71</v>
      </c>
      <c r="T129" s="143" t="s">
        <v>242</v>
      </c>
      <c r="U129" s="156">
        <v>1</v>
      </c>
      <c r="V129" s="156">
        <v>0.83999999999999986</v>
      </c>
      <c r="W129" s="157">
        <f t="shared" si="10"/>
        <v>281.61180000000002</v>
      </c>
      <c r="X129" s="157">
        <f t="shared" si="10"/>
        <v>192.53463599999995</v>
      </c>
      <c r="Y129" s="151">
        <f t="shared" si="11"/>
        <v>1081.1024359999999</v>
      </c>
      <c r="Z129" s="159">
        <f t="shared" si="13"/>
        <v>80079.904003999982</v>
      </c>
      <c r="AA129" s="178">
        <f t="shared" si="12"/>
        <v>72313.43459407604</v>
      </c>
    </row>
    <row r="130" spans="19:27" s="143" customFormat="1" hidden="1" x14ac:dyDescent="0.2">
      <c r="S130" s="143">
        <v>72</v>
      </c>
      <c r="T130" s="143" t="s">
        <v>243</v>
      </c>
      <c r="U130" s="156">
        <v>1</v>
      </c>
      <c r="V130" s="156">
        <v>0.83999999999999986</v>
      </c>
      <c r="W130" s="157">
        <f t="shared" si="10"/>
        <v>281.61180000000002</v>
      </c>
      <c r="X130" s="157">
        <f t="shared" si="10"/>
        <v>192.53463599999995</v>
      </c>
      <c r="Y130" s="151">
        <f t="shared" si="11"/>
        <v>1081.1024359999999</v>
      </c>
      <c r="Z130" s="159">
        <f t="shared" si="13"/>
        <v>81161.006439999983</v>
      </c>
      <c r="AA130" s="178">
        <f t="shared" si="12"/>
        <v>73289.687391423024</v>
      </c>
    </row>
    <row r="131" spans="19:27" s="143" customFormat="1" hidden="1" x14ac:dyDescent="0.2">
      <c r="S131" s="143">
        <v>73</v>
      </c>
      <c r="T131" s="143" t="s">
        <v>244</v>
      </c>
      <c r="U131" s="156">
        <v>1</v>
      </c>
      <c r="V131" s="156">
        <v>0.83999999999999986</v>
      </c>
      <c r="W131" s="157">
        <f t="shared" si="10"/>
        <v>281.61180000000002</v>
      </c>
      <c r="X131" s="157">
        <f t="shared" si="10"/>
        <v>192.53463599999995</v>
      </c>
      <c r="Y131" s="151">
        <f t="shared" si="11"/>
        <v>1081.1024359999999</v>
      </c>
      <c r="Z131" s="159">
        <f t="shared" si="13"/>
        <v>82242.108875999984</v>
      </c>
      <c r="AA131" s="178">
        <f t="shared" si="12"/>
        <v>74265.940188770008</v>
      </c>
    </row>
    <row r="132" spans="19:27" s="143" customFormat="1" hidden="1" x14ac:dyDescent="0.2">
      <c r="S132" s="143">
        <v>74</v>
      </c>
      <c r="T132" s="143" t="s">
        <v>245</v>
      </c>
      <c r="U132" s="156">
        <v>1</v>
      </c>
      <c r="V132" s="156">
        <v>0.83999999999999986</v>
      </c>
      <c r="W132" s="157">
        <f t="shared" si="10"/>
        <v>281.61180000000002</v>
      </c>
      <c r="X132" s="157">
        <f t="shared" si="10"/>
        <v>192.53463599999995</v>
      </c>
      <c r="Y132" s="151">
        <f t="shared" si="11"/>
        <v>1081.1024359999999</v>
      </c>
      <c r="Z132" s="159">
        <f t="shared" si="13"/>
        <v>83323.211311999985</v>
      </c>
      <c r="AA132" s="178">
        <f t="shared" si="12"/>
        <v>75242.192986116977</v>
      </c>
    </row>
    <row r="133" spans="19:27" s="143" customFormat="1" hidden="1" x14ac:dyDescent="0.2">
      <c r="S133" s="143">
        <v>75</v>
      </c>
      <c r="T133" s="143" t="s">
        <v>246</v>
      </c>
      <c r="U133" s="156">
        <v>1</v>
      </c>
      <c r="V133" s="156">
        <v>0.83999999999999986</v>
      </c>
      <c r="W133" s="157">
        <f t="shared" si="10"/>
        <v>281.61180000000002</v>
      </c>
      <c r="X133" s="157">
        <f t="shared" si="10"/>
        <v>192.53463599999995</v>
      </c>
      <c r="Y133" s="151">
        <f t="shared" si="11"/>
        <v>1081.1024359999999</v>
      </c>
      <c r="Z133" s="159">
        <f t="shared" si="13"/>
        <v>84404.313747999986</v>
      </c>
      <c r="AA133" s="178">
        <f t="shared" si="12"/>
        <v>76218.445783463947</v>
      </c>
    </row>
    <row r="134" spans="19:27" s="143" customFormat="1" hidden="1" x14ac:dyDescent="0.2">
      <c r="S134" s="143">
        <v>76</v>
      </c>
      <c r="T134" s="143" t="s">
        <v>247</v>
      </c>
      <c r="U134" s="156">
        <v>1</v>
      </c>
      <c r="V134" s="156">
        <v>0.83999999999999986</v>
      </c>
      <c r="W134" s="157">
        <f t="shared" si="10"/>
        <v>281.61180000000002</v>
      </c>
      <c r="X134" s="157">
        <f t="shared" si="10"/>
        <v>192.53463599999995</v>
      </c>
      <c r="Y134" s="151">
        <f t="shared" si="11"/>
        <v>1081.1024359999999</v>
      </c>
      <c r="Z134" s="159">
        <f t="shared" si="13"/>
        <v>85485.416183999987</v>
      </c>
      <c r="AA134" s="178">
        <f t="shared" si="12"/>
        <v>77194.698580810931</v>
      </c>
    </row>
    <row r="135" spans="19:27" s="143" customFormat="1" hidden="1" x14ac:dyDescent="0.2">
      <c r="S135" s="143">
        <v>77</v>
      </c>
      <c r="T135" s="143" t="s">
        <v>248</v>
      </c>
      <c r="U135" s="156">
        <v>1</v>
      </c>
      <c r="V135" s="156">
        <v>0.81999999999999984</v>
      </c>
      <c r="W135" s="157">
        <f t="shared" si="10"/>
        <v>281.61180000000002</v>
      </c>
      <c r="X135" s="157">
        <f t="shared" si="10"/>
        <v>187.95047799999995</v>
      </c>
      <c r="Y135" s="151">
        <f t="shared" si="11"/>
        <v>1076.518278</v>
      </c>
      <c r="Z135" s="159">
        <f t="shared" si="13"/>
        <v>86561.93446199999</v>
      </c>
      <c r="AA135" s="178">
        <f t="shared" si="12"/>
        <v>78166.811810137384</v>
      </c>
    </row>
    <row r="136" spans="19:27" s="143" customFormat="1" hidden="1" x14ac:dyDescent="0.2">
      <c r="S136" s="143">
        <v>78</v>
      </c>
      <c r="T136" s="143" t="s">
        <v>249</v>
      </c>
      <c r="U136" s="156">
        <v>1</v>
      </c>
      <c r="V136" s="156">
        <v>0.81999999999999984</v>
      </c>
      <c r="W136" s="157">
        <f t="shared" si="10"/>
        <v>281.61180000000002</v>
      </c>
      <c r="X136" s="157">
        <f t="shared" si="10"/>
        <v>187.95047799999995</v>
      </c>
      <c r="Y136" s="151">
        <f t="shared" si="11"/>
        <v>1076.518278</v>
      </c>
      <c r="Z136" s="159">
        <f t="shared" si="13"/>
        <v>87638.452739999993</v>
      </c>
      <c r="AA136" s="178">
        <f t="shared" si="12"/>
        <v>79138.925039463822</v>
      </c>
    </row>
    <row r="137" spans="19:27" s="143" customFormat="1" hidden="1" x14ac:dyDescent="0.2">
      <c r="S137" s="143">
        <v>79</v>
      </c>
      <c r="T137" s="143" t="s">
        <v>250</v>
      </c>
      <c r="U137" s="156">
        <v>1</v>
      </c>
      <c r="V137" s="156">
        <v>0.81999999999999984</v>
      </c>
      <c r="W137" s="157">
        <f t="shared" si="10"/>
        <v>281.61180000000002</v>
      </c>
      <c r="X137" s="157">
        <f t="shared" si="10"/>
        <v>187.95047799999995</v>
      </c>
      <c r="Y137" s="151">
        <f t="shared" si="11"/>
        <v>1076.518278</v>
      </c>
      <c r="Z137" s="159">
        <f t="shared" si="13"/>
        <v>88714.971017999997</v>
      </c>
      <c r="AA137" s="178">
        <f t="shared" si="12"/>
        <v>80111.038268790275</v>
      </c>
    </row>
    <row r="138" spans="19:27" s="143" customFormat="1" hidden="1" x14ac:dyDescent="0.2">
      <c r="S138" s="143">
        <v>80</v>
      </c>
      <c r="T138" s="143" t="s">
        <v>251</v>
      </c>
      <c r="U138" s="156">
        <v>1</v>
      </c>
      <c r="V138" s="156">
        <v>0.81999999999999984</v>
      </c>
      <c r="W138" s="157">
        <f t="shared" si="10"/>
        <v>281.61180000000002</v>
      </c>
      <c r="X138" s="157">
        <f t="shared" si="10"/>
        <v>187.95047799999995</v>
      </c>
      <c r="Y138" s="151">
        <f t="shared" si="11"/>
        <v>1076.518278</v>
      </c>
      <c r="Z138" s="159">
        <f t="shared" si="13"/>
        <v>89791.489296</v>
      </c>
      <c r="AA138" s="178">
        <f t="shared" si="12"/>
        <v>81083.151498116727</v>
      </c>
    </row>
    <row r="139" spans="19:27" s="143" customFormat="1" hidden="1" x14ac:dyDescent="0.2">
      <c r="S139" s="143">
        <v>81</v>
      </c>
      <c r="T139" s="143" t="s">
        <v>252</v>
      </c>
      <c r="U139" s="156">
        <v>1</v>
      </c>
      <c r="V139" s="156">
        <v>0.81999999999999984</v>
      </c>
      <c r="W139" s="157">
        <f t="shared" si="10"/>
        <v>281.61180000000002</v>
      </c>
      <c r="X139" s="157">
        <f t="shared" si="10"/>
        <v>187.95047799999995</v>
      </c>
      <c r="Y139" s="151">
        <f t="shared" si="11"/>
        <v>1076.518278</v>
      </c>
      <c r="Z139" s="159">
        <f t="shared" si="13"/>
        <v>90868.007574000003</v>
      </c>
      <c r="AA139" s="178">
        <f t="shared" si="12"/>
        <v>82055.26472744318</v>
      </c>
    </row>
    <row r="140" spans="19:27" s="143" customFormat="1" hidden="1" x14ac:dyDescent="0.2">
      <c r="S140" s="143">
        <v>82</v>
      </c>
      <c r="T140" s="143" t="s">
        <v>253</v>
      </c>
      <c r="U140" s="156">
        <v>1</v>
      </c>
      <c r="V140" s="156">
        <v>0.81999999999999984</v>
      </c>
      <c r="W140" s="157">
        <f t="shared" si="10"/>
        <v>281.61180000000002</v>
      </c>
      <c r="X140" s="157">
        <f t="shared" si="10"/>
        <v>187.95047799999995</v>
      </c>
      <c r="Y140" s="151">
        <f t="shared" si="11"/>
        <v>1076.518278</v>
      </c>
      <c r="Z140" s="159">
        <f t="shared" si="13"/>
        <v>91944.525852000006</v>
      </c>
      <c r="AA140" s="178">
        <f t="shared" si="12"/>
        <v>83027.377956769633</v>
      </c>
    </row>
    <row r="141" spans="19:27" s="143" customFormat="1" hidden="1" x14ac:dyDescent="0.2">
      <c r="S141" s="143">
        <v>83</v>
      </c>
      <c r="T141" s="143" t="s">
        <v>254</v>
      </c>
      <c r="U141" s="156">
        <v>1</v>
      </c>
      <c r="V141" s="156">
        <v>0.81999999999999984</v>
      </c>
      <c r="W141" s="157">
        <f t="shared" si="10"/>
        <v>281.61180000000002</v>
      </c>
      <c r="X141" s="157">
        <f t="shared" si="10"/>
        <v>187.95047799999995</v>
      </c>
      <c r="Y141" s="151">
        <f t="shared" si="11"/>
        <v>1076.518278</v>
      </c>
      <c r="Z141" s="159">
        <f t="shared" si="13"/>
        <v>93021.044130000009</v>
      </c>
      <c r="AA141" s="178">
        <f t="shared" si="12"/>
        <v>83999.491186096086</v>
      </c>
    </row>
    <row r="142" spans="19:27" s="143" customFormat="1" hidden="1" x14ac:dyDescent="0.2">
      <c r="S142" s="143">
        <v>84</v>
      </c>
      <c r="T142" s="143" t="s">
        <v>255</v>
      </c>
      <c r="U142" s="156">
        <v>1</v>
      </c>
      <c r="V142" s="156">
        <v>0.79999999999999982</v>
      </c>
      <c r="W142" s="157">
        <f t="shared" si="10"/>
        <v>281.61180000000002</v>
      </c>
      <c r="X142" s="157">
        <f t="shared" si="10"/>
        <v>183.36631999999994</v>
      </c>
      <c r="Y142" s="151">
        <f t="shared" si="11"/>
        <v>1071.9341199999999</v>
      </c>
      <c r="Z142" s="159">
        <f t="shared" si="13"/>
        <v>94092.978250000015</v>
      </c>
      <c r="AA142" s="178">
        <f t="shared" si="12"/>
        <v>84967.464847402007</v>
      </c>
    </row>
    <row r="143" spans="19:27" s="143" customFormat="1" hidden="1" x14ac:dyDescent="0.2">
      <c r="S143" s="143">
        <v>85</v>
      </c>
      <c r="T143" s="143" t="s">
        <v>256</v>
      </c>
      <c r="U143" s="156">
        <v>1</v>
      </c>
      <c r="V143" s="156">
        <v>0.79999999999999982</v>
      </c>
      <c r="W143" s="157">
        <f t="shared" si="10"/>
        <v>281.61180000000002</v>
      </c>
      <c r="X143" s="157">
        <f t="shared" si="10"/>
        <v>183.36631999999994</v>
      </c>
      <c r="Y143" s="151">
        <f t="shared" si="11"/>
        <v>1071.9341199999999</v>
      </c>
      <c r="Z143" s="159">
        <f t="shared" si="13"/>
        <v>95164.91237000002</v>
      </c>
      <c r="AA143" s="178">
        <f t="shared" si="12"/>
        <v>85935.438508707928</v>
      </c>
    </row>
    <row r="144" spans="19:27" s="143" customFormat="1" hidden="1" x14ac:dyDescent="0.2">
      <c r="S144" s="143">
        <v>86</v>
      </c>
      <c r="T144" s="143" t="s">
        <v>257</v>
      </c>
      <c r="U144" s="156">
        <v>1</v>
      </c>
      <c r="V144" s="156">
        <v>0.79999999999999982</v>
      </c>
      <c r="W144" s="157">
        <f t="shared" si="10"/>
        <v>281.61180000000002</v>
      </c>
      <c r="X144" s="157">
        <f t="shared" si="10"/>
        <v>183.36631999999994</v>
      </c>
      <c r="Y144" s="151">
        <f t="shared" si="11"/>
        <v>1071.9341199999999</v>
      </c>
      <c r="Z144" s="159">
        <f t="shared" si="13"/>
        <v>96236.846490000025</v>
      </c>
      <c r="AA144" s="178">
        <f t="shared" si="12"/>
        <v>86903.412170013864</v>
      </c>
    </row>
    <row r="145" spans="19:27" s="143" customFormat="1" hidden="1" x14ac:dyDescent="0.2">
      <c r="S145" s="143">
        <v>87</v>
      </c>
      <c r="T145" s="143" t="s">
        <v>258</v>
      </c>
      <c r="U145" s="156">
        <v>1</v>
      </c>
      <c r="V145" s="156">
        <v>0.79999999999999982</v>
      </c>
      <c r="W145" s="157">
        <f t="shared" si="10"/>
        <v>281.61180000000002</v>
      </c>
      <c r="X145" s="157">
        <f t="shared" si="10"/>
        <v>183.36631999999994</v>
      </c>
      <c r="Y145" s="151">
        <f t="shared" si="11"/>
        <v>1071.9341199999999</v>
      </c>
      <c r="Z145" s="159">
        <f t="shared" si="13"/>
        <v>97308.780610000031</v>
      </c>
      <c r="AA145" s="178">
        <f t="shared" si="12"/>
        <v>87871.385831319785</v>
      </c>
    </row>
    <row r="146" spans="19:27" s="143" customFormat="1" hidden="1" x14ac:dyDescent="0.2">
      <c r="S146" s="143">
        <v>88</v>
      </c>
      <c r="T146" s="143" t="s">
        <v>259</v>
      </c>
      <c r="U146" s="156">
        <v>1</v>
      </c>
      <c r="V146" s="156">
        <v>0.79999999999999982</v>
      </c>
      <c r="W146" s="157">
        <f t="shared" si="10"/>
        <v>281.61180000000002</v>
      </c>
      <c r="X146" s="157">
        <f t="shared" si="10"/>
        <v>183.36631999999994</v>
      </c>
      <c r="Y146" s="151">
        <f t="shared" si="11"/>
        <v>1071.9341199999999</v>
      </c>
      <c r="Z146" s="159">
        <f t="shared" si="13"/>
        <v>98380.714730000036</v>
      </c>
      <c r="AA146" s="178">
        <f t="shared" si="12"/>
        <v>88839.359492625721</v>
      </c>
    </row>
    <row r="147" spans="19:27" s="143" customFormat="1" hidden="1" x14ac:dyDescent="0.2">
      <c r="S147" s="143">
        <v>89</v>
      </c>
      <c r="T147" s="143" t="s">
        <v>260</v>
      </c>
      <c r="U147" s="156">
        <v>1</v>
      </c>
      <c r="V147" s="156">
        <v>0.79999999999999982</v>
      </c>
      <c r="W147" s="157">
        <f t="shared" si="10"/>
        <v>281.61180000000002</v>
      </c>
      <c r="X147" s="157">
        <f t="shared" si="10"/>
        <v>183.36631999999994</v>
      </c>
      <c r="Y147" s="151">
        <f t="shared" si="11"/>
        <v>1071.9341199999999</v>
      </c>
      <c r="Z147" s="159">
        <f t="shared" si="13"/>
        <v>99452.648850000041</v>
      </c>
      <c r="AA147" s="178">
        <f t="shared" si="12"/>
        <v>89807.333153931628</v>
      </c>
    </row>
    <row r="148" spans="19:27" s="143" customFormat="1" hidden="1" x14ac:dyDescent="0.2">
      <c r="S148" s="143">
        <v>90</v>
      </c>
      <c r="T148" s="143" t="s">
        <v>261</v>
      </c>
      <c r="U148" s="156">
        <v>1</v>
      </c>
      <c r="V148" s="156">
        <v>0.79999999999999982</v>
      </c>
      <c r="W148" s="157">
        <f t="shared" si="10"/>
        <v>281.61180000000002</v>
      </c>
      <c r="X148" s="157">
        <f t="shared" si="10"/>
        <v>183.36631999999994</v>
      </c>
      <c r="Y148" s="151">
        <f t="shared" si="11"/>
        <v>1071.9341199999999</v>
      </c>
      <c r="Z148" s="159">
        <f t="shared" si="13"/>
        <v>100524.58297000005</v>
      </c>
      <c r="AA148" s="178">
        <f t="shared" si="12"/>
        <v>90775.306815237564</v>
      </c>
    </row>
    <row r="149" spans="19:27" s="143" customFormat="1" hidden="1" x14ac:dyDescent="0.2">
      <c r="S149" s="143">
        <v>91</v>
      </c>
      <c r="T149" s="143" t="s">
        <v>262</v>
      </c>
      <c r="U149" s="156">
        <v>1</v>
      </c>
      <c r="V149" s="156">
        <v>0.7799999999999998</v>
      </c>
      <c r="W149" s="157">
        <f t="shared" si="10"/>
        <v>281.61180000000002</v>
      </c>
      <c r="X149" s="157">
        <f t="shared" si="10"/>
        <v>178.78216199999994</v>
      </c>
      <c r="Y149" s="151">
        <f t="shared" si="11"/>
        <v>1067.349962</v>
      </c>
      <c r="Z149" s="159">
        <f t="shared" si="13"/>
        <v>101591.93293200004</v>
      </c>
      <c r="AA149" s="178">
        <f t="shared" si="12"/>
        <v>91739.140908522939</v>
      </c>
    </row>
    <row r="150" spans="19:27" s="143" customFormat="1" hidden="1" x14ac:dyDescent="0.2">
      <c r="S150" s="143">
        <v>92</v>
      </c>
      <c r="T150" s="143" t="s">
        <v>263</v>
      </c>
      <c r="U150" s="156">
        <v>1</v>
      </c>
      <c r="V150" s="156">
        <v>0.7799999999999998</v>
      </c>
      <c r="W150" s="157">
        <f t="shared" si="10"/>
        <v>281.61180000000002</v>
      </c>
      <c r="X150" s="157">
        <f t="shared" si="10"/>
        <v>178.78216199999994</v>
      </c>
      <c r="Y150" s="151">
        <f t="shared" si="11"/>
        <v>1067.349962</v>
      </c>
      <c r="Z150" s="159">
        <f t="shared" si="13"/>
        <v>102659.28289400003</v>
      </c>
      <c r="AA150" s="178">
        <f t="shared" si="12"/>
        <v>92702.975001808329</v>
      </c>
    </row>
    <row r="151" spans="19:27" s="143" customFormat="1" hidden="1" x14ac:dyDescent="0.2">
      <c r="S151" s="143">
        <v>93</v>
      </c>
      <c r="T151" s="143" t="s">
        <v>264</v>
      </c>
      <c r="U151" s="156">
        <v>1</v>
      </c>
      <c r="V151" s="156">
        <v>0.7799999999999998</v>
      </c>
      <c r="W151" s="157">
        <f t="shared" si="10"/>
        <v>281.61180000000002</v>
      </c>
      <c r="X151" s="157">
        <f t="shared" si="10"/>
        <v>178.78216199999994</v>
      </c>
      <c r="Y151" s="151">
        <f t="shared" si="11"/>
        <v>1067.349962</v>
      </c>
      <c r="Z151" s="159">
        <f t="shared" si="13"/>
        <v>103726.63285600003</v>
      </c>
      <c r="AA151" s="178">
        <f t="shared" si="12"/>
        <v>93666.809095093718</v>
      </c>
    </row>
    <row r="152" spans="19:27" s="143" customFormat="1" hidden="1" x14ac:dyDescent="0.2">
      <c r="S152" s="143">
        <v>94</v>
      </c>
      <c r="T152" s="143" t="s">
        <v>265</v>
      </c>
      <c r="U152" s="156">
        <v>1</v>
      </c>
      <c r="V152" s="156">
        <v>0.7799999999999998</v>
      </c>
      <c r="W152" s="157">
        <f t="shared" si="10"/>
        <v>281.61180000000002</v>
      </c>
      <c r="X152" s="157">
        <f t="shared" si="10"/>
        <v>178.78216199999994</v>
      </c>
      <c r="Y152" s="151">
        <f t="shared" si="11"/>
        <v>1067.349962</v>
      </c>
      <c r="Z152" s="159">
        <f t="shared" si="13"/>
        <v>104793.98281800002</v>
      </c>
      <c r="AA152" s="178">
        <f t="shared" si="12"/>
        <v>94630.643188379108</v>
      </c>
    </row>
    <row r="153" spans="19:27" s="143" customFormat="1" hidden="1" x14ac:dyDescent="0.2">
      <c r="S153" s="143">
        <v>95</v>
      </c>
      <c r="T153" s="143" t="s">
        <v>266</v>
      </c>
      <c r="U153" s="156">
        <v>1</v>
      </c>
      <c r="V153" s="156">
        <v>0.7799999999999998</v>
      </c>
      <c r="W153" s="157">
        <f t="shared" si="10"/>
        <v>281.61180000000002</v>
      </c>
      <c r="X153" s="157">
        <f t="shared" si="10"/>
        <v>178.78216199999994</v>
      </c>
      <c r="Y153" s="151">
        <f t="shared" si="11"/>
        <v>1067.349962</v>
      </c>
      <c r="Z153" s="159">
        <f t="shared" si="13"/>
        <v>105861.33278000001</v>
      </c>
      <c r="AA153" s="178">
        <f t="shared" si="12"/>
        <v>95594.477281664498</v>
      </c>
    </row>
    <row r="154" spans="19:27" s="143" customFormat="1" hidden="1" x14ac:dyDescent="0.2">
      <c r="S154" s="143">
        <v>96</v>
      </c>
      <c r="T154" s="143" t="s">
        <v>267</v>
      </c>
      <c r="U154" s="156">
        <v>1</v>
      </c>
      <c r="V154" s="156">
        <v>0.7799999999999998</v>
      </c>
      <c r="W154" s="157">
        <f t="shared" si="10"/>
        <v>281.61180000000002</v>
      </c>
      <c r="X154" s="157">
        <f t="shared" si="10"/>
        <v>178.78216199999994</v>
      </c>
      <c r="Y154" s="151">
        <f t="shared" si="11"/>
        <v>1067.349962</v>
      </c>
      <c r="Z154" s="159">
        <f t="shared" si="13"/>
        <v>106928.682742</v>
      </c>
      <c r="AA154" s="178">
        <f t="shared" si="12"/>
        <v>96558.311374949873</v>
      </c>
    </row>
    <row r="155" spans="19:27" s="143" customFormat="1" hidden="1" x14ac:dyDescent="0.2">
      <c r="S155" s="143">
        <v>97</v>
      </c>
      <c r="T155" s="143" t="s">
        <v>268</v>
      </c>
      <c r="U155" s="156">
        <v>1</v>
      </c>
      <c r="V155" s="156">
        <v>0.7799999999999998</v>
      </c>
      <c r="W155" s="157">
        <f t="shared" si="10"/>
        <v>281.61180000000002</v>
      </c>
      <c r="X155" s="157">
        <f t="shared" si="10"/>
        <v>178.78216199999994</v>
      </c>
      <c r="Y155" s="151">
        <f t="shared" si="11"/>
        <v>1067.349962</v>
      </c>
      <c r="Z155" s="159">
        <f t="shared" si="13"/>
        <v>107996.032704</v>
      </c>
      <c r="AA155" s="178">
        <f t="shared" si="12"/>
        <v>97522.145468235263</v>
      </c>
    </row>
    <row r="156" spans="19:27" s="143" customFormat="1" hidden="1" x14ac:dyDescent="0.2">
      <c r="S156" s="143">
        <v>98</v>
      </c>
      <c r="T156" s="143" t="s">
        <v>269</v>
      </c>
      <c r="U156" s="156">
        <v>1</v>
      </c>
      <c r="V156" s="156">
        <v>0.75999999999999979</v>
      </c>
      <c r="W156" s="157">
        <f t="shared" si="10"/>
        <v>281.61180000000002</v>
      </c>
      <c r="X156" s="157">
        <f t="shared" si="10"/>
        <v>174.19800399999994</v>
      </c>
      <c r="Y156" s="151">
        <f t="shared" si="11"/>
        <v>1062.7658039999999</v>
      </c>
      <c r="Z156" s="159">
        <f t="shared" si="13"/>
        <v>109058.79850799999</v>
      </c>
      <c r="AA156" s="178">
        <f t="shared" si="12"/>
        <v>98481.839993500122</v>
      </c>
    </row>
    <row r="157" spans="19:27" s="143" customFormat="1" hidden="1" x14ac:dyDescent="0.2">
      <c r="S157" s="143">
        <v>99</v>
      </c>
      <c r="T157" s="143" t="s">
        <v>270</v>
      </c>
      <c r="U157" s="156">
        <v>1</v>
      </c>
      <c r="V157" s="156">
        <v>0.75999999999999979</v>
      </c>
      <c r="W157" s="157">
        <f t="shared" si="10"/>
        <v>281.61180000000002</v>
      </c>
      <c r="X157" s="157">
        <f t="shared" si="10"/>
        <v>174.19800399999994</v>
      </c>
      <c r="Y157" s="151">
        <f t="shared" si="11"/>
        <v>1062.7658039999999</v>
      </c>
      <c r="Z157" s="159">
        <f t="shared" si="13"/>
        <v>110121.56431199999</v>
      </c>
      <c r="AA157" s="178">
        <f t="shared" si="12"/>
        <v>99441.53451876498</v>
      </c>
    </row>
    <row r="158" spans="19:27" s="143" customFormat="1" hidden="1" x14ac:dyDescent="0.2">
      <c r="S158" s="143">
        <v>100</v>
      </c>
      <c r="T158" s="143" t="s">
        <v>271</v>
      </c>
      <c r="U158" s="156">
        <v>1</v>
      </c>
      <c r="V158" s="156">
        <v>0.75999999999999979</v>
      </c>
      <c r="W158" s="157">
        <f t="shared" si="10"/>
        <v>281.61180000000002</v>
      </c>
      <c r="X158" s="157">
        <f t="shared" si="10"/>
        <v>174.19800399999994</v>
      </c>
      <c r="Y158" s="151">
        <f t="shared" si="11"/>
        <v>1062.7658039999999</v>
      </c>
      <c r="Z158" s="159">
        <f t="shared" si="13"/>
        <v>111184.33011599998</v>
      </c>
      <c r="AA158" s="178">
        <f t="shared" si="12"/>
        <v>100401.22904402984</v>
      </c>
    </row>
    <row r="159" spans="19:27" s="143" customFormat="1" hidden="1" x14ac:dyDescent="0.2"/>
    <row r="160" spans="19:27" s="143" customFormat="1" hidden="1" x14ac:dyDescent="0.2"/>
    <row r="161" spans="1:1" s="143" customFormat="1" hidden="1" x14ac:dyDescent="0.2"/>
    <row r="162" spans="1:1" s="314" customFormat="1" hidden="1" x14ac:dyDescent="0.2">
      <c r="A162" s="143"/>
    </row>
    <row r="163" spans="1:1" s="143" customFormat="1" hidden="1" x14ac:dyDescent="0.2"/>
    <row r="164" spans="1:1" s="143" customFormat="1" x14ac:dyDescent="0.2"/>
    <row r="165" spans="1:1" s="143" customFormat="1" x14ac:dyDescent="0.2"/>
    <row r="166" spans="1:1" s="143" customFormat="1" x14ac:dyDescent="0.2"/>
    <row r="167" spans="1:1" s="143" customFormat="1" x14ac:dyDescent="0.2"/>
    <row r="168" spans="1:1" s="143" customFormat="1" x14ac:dyDescent="0.2"/>
    <row r="169" spans="1:1" s="143" customFormat="1" x14ac:dyDescent="0.2"/>
    <row r="170" spans="1:1" s="143" customFormat="1" x14ac:dyDescent="0.2"/>
    <row r="171" spans="1:1" s="143" customFormat="1" x14ac:dyDescent="0.2"/>
    <row r="172" spans="1:1" s="143" customFormat="1" x14ac:dyDescent="0.2"/>
    <row r="173" spans="1:1" s="143" customFormat="1" x14ac:dyDescent="0.2"/>
    <row r="174" spans="1:1" s="143" customFormat="1" x14ac:dyDescent="0.2"/>
    <row r="175" spans="1:1" s="143" customFormat="1" x14ac:dyDescent="0.2"/>
    <row r="176" spans="1:1" s="143" customFormat="1" x14ac:dyDescent="0.2"/>
    <row r="177" s="143" customFormat="1" x14ac:dyDescent="0.2"/>
    <row r="178" s="143" customFormat="1" x14ac:dyDescent="0.2"/>
    <row r="179" s="143" customFormat="1" x14ac:dyDescent="0.2"/>
    <row r="180" s="143" customFormat="1" x14ac:dyDescent="0.2"/>
    <row r="181" s="143" customFormat="1" x14ac:dyDescent="0.2"/>
    <row r="182" s="143" customFormat="1" x14ac:dyDescent="0.2"/>
    <row r="183" s="143" customFormat="1" x14ac:dyDescent="0.2"/>
    <row r="184" s="143" customFormat="1" x14ac:dyDescent="0.2"/>
    <row r="185" s="143" customFormat="1" x14ac:dyDescent="0.2"/>
    <row r="186" s="143" customFormat="1" x14ac:dyDescent="0.2"/>
    <row r="187" s="143" customFormat="1" x14ac:dyDescent="0.2"/>
    <row r="188" s="143" customFormat="1" x14ac:dyDescent="0.2"/>
    <row r="189" s="143" customFormat="1" x14ac:dyDescent="0.2"/>
    <row r="190" s="143" customFormat="1" x14ac:dyDescent="0.2"/>
    <row r="191" s="143" customFormat="1" x14ac:dyDescent="0.2"/>
    <row r="192" s="143" customFormat="1" x14ac:dyDescent="0.2"/>
    <row r="193" s="143" customFormat="1" x14ac:dyDescent="0.2"/>
    <row r="194" s="143" customFormat="1" x14ac:dyDescent="0.2"/>
    <row r="195" s="143" customFormat="1" x14ac:dyDescent="0.2"/>
    <row r="196" s="143" customFormat="1" x14ac:dyDescent="0.2"/>
    <row r="197" s="143" customFormat="1" x14ac:dyDescent="0.2"/>
    <row r="198" s="143" customFormat="1" x14ac:dyDescent="0.2"/>
    <row r="199" s="143" customFormat="1" x14ac:dyDescent="0.2"/>
    <row r="200" s="143" customFormat="1" ht="14.45" customHeight="1" x14ac:dyDescent="0.2"/>
    <row r="201" s="143" customFormat="1" x14ac:dyDescent="0.2"/>
    <row r="202" s="143" customFormat="1" x14ac:dyDescent="0.2"/>
    <row r="203" s="143" customFormat="1" x14ac:dyDescent="0.2"/>
    <row r="204" s="143" customFormat="1" x14ac:dyDescent="0.2"/>
  </sheetData>
  <sheetProtection algorithmName="SHA-512" hashValue="pzpYzBcGwa2WKV3FrshqArCpH5eFA/KbzTk+pELESMczqsv+rBiZzjXohUO+vRq+mmIlyvnktDh3DbhcDUPgSg==" saltValue="vDZKMLshB44SOSAyN70K3g==" spinCount="100000" sheet="1" objects="1" scenarios="1"/>
  <sortState xmlns:xlrd2="http://schemas.microsoft.com/office/spreadsheetml/2017/richdata2" ref="AE64:AM101">
    <sortCondition ref="AI64:AI101"/>
  </sortState>
  <mergeCells count="7">
    <mergeCell ref="H3:H4"/>
    <mergeCell ref="J4:J14"/>
    <mergeCell ref="B5:B6"/>
    <mergeCell ref="C5:C6"/>
    <mergeCell ref="C17:F17"/>
    <mergeCell ref="E3:E4"/>
    <mergeCell ref="F3:F4"/>
  </mergeCells>
  <pageMargins left="0.25" right="0.25" top="0.75" bottom="0.75" header="0.3" footer="0.3"/>
  <pageSetup scale="93"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Drop Down 1">
              <controlPr defaultSize="0" autoLine="0" autoPict="0">
                <anchor moveWithCells="1">
                  <from>
                    <xdr:col>2</xdr:col>
                    <xdr:colOff>38100</xdr:colOff>
                    <xdr:row>4</xdr:row>
                    <xdr:rowOff>142875</xdr:rowOff>
                  </from>
                  <to>
                    <xdr:col>2</xdr:col>
                    <xdr:colOff>666750</xdr:colOff>
                    <xdr:row>5</xdr:row>
                    <xdr:rowOff>95250</xdr:rowOff>
                  </to>
                </anchor>
              </controlPr>
            </control>
          </mc:Choice>
        </mc:AlternateContent>
        <mc:AlternateContent xmlns:mc="http://schemas.openxmlformats.org/markup-compatibility/2006">
          <mc:Choice Requires="x14">
            <control shapeId="11266" r:id="rId5" name="Drop Down 2">
              <controlPr defaultSize="0" autoLine="0" autoPict="0">
                <anchor moveWithCells="1">
                  <from>
                    <xdr:col>2</xdr:col>
                    <xdr:colOff>47625</xdr:colOff>
                    <xdr:row>7</xdr:row>
                    <xdr:rowOff>38100</xdr:rowOff>
                  </from>
                  <to>
                    <xdr:col>2</xdr:col>
                    <xdr:colOff>676275</xdr:colOff>
                    <xdr:row>7</xdr:row>
                    <xdr:rowOff>180975</xdr:rowOff>
                  </to>
                </anchor>
              </controlPr>
            </control>
          </mc:Choice>
        </mc:AlternateContent>
        <mc:AlternateContent xmlns:mc="http://schemas.openxmlformats.org/markup-compatibility/2006">
          <mc:Choice Requires="x14">
            <control shapeId="11267" r:id="rId6" name="Drop Down 3">
              <controlPr defaultSize="0" autoLine="0" autoPict="0">
                <anchor moveWithCells="1">
                  <from>
                    <xdr:col>2</xdr:col>
                    <xdr:colOff>57150</xdr:colOff>
                    <xdr:row>9</xdr:row>
                    <xdr:rowOff>28575</xdr:rowOff>
                  </from>
                  <to>
                    <xdr:col>2</xdr:col>
                    <xdr:colOff>685800</xdr:colOff>
                    <xdr:row>9</xdr:row>
                    <xdr:rowOff>180975</xdr:rowOff>
                  </to>
                </anchor>
              </controlPr>
            </control>
          </mc:Choice>
        </mc:AlternateContent>
        <mc:AlternateContent xmlns:mc="http://schemas.openxmlformats.org/markup-compatibility/2006">
          <mc:Choice Requires="x14">
            <control shapeId="11268" r:id="rId7" name="Drop Down 4">
              <controlPr defaultSize="0" autoLine="0" autoPict="0">
                <anchor moveWithCells="1">
                  <from>
                    <xdr:col>1</xdr:col>
                    <xdr:colOff>1104900</xdr:colOff>
                    <xdr:row>3</xdr:row>
                    <xdr:rowOff>171450</xdr:rowOff>
                  </from>
                  <to>
                    <xdr:col>1</xdr:col>
                    <xdr:colOff>2209800</xdr:colOff>
                    <xdr:row>3</xdr:row>
                    <xdr:rowOff>428625</xdr:rowOff>
                  </to>
                </anchor>
              </controlPr>
            </control>
          </mc:Choice>
        </mc:AlternateContent>
        <mc:AlternateContent xmlns:mc="http://schemas.openxmlformats.org/markup-compatibility/2006">
          <mc:Choice Requires="x14">
            <control shapeId="11269" r:id="rId8" name="Drop Down 5">
              <controlPr defaultSize="0" autoLine="0" autoPict="0">
                <anchor moveWithCells="1">
                  <from>
                    <xdr:col>2</xdr:col>
                    <xdr:colOff>57150</xdr:colOff>
                    <xdr:row>11</xdr:row>
                    <xdr:rowOff>57150</xdr:rowOff>
                  </from>
                  <to>
                    <xdr:col>2</xdr:col>
                    <xdr:colOff>704850</xdr:colOff>
                    <xdr:row>11</xdr:row>
                    <xdr:rowOff>209550</xdr:rowOff>
                  </to>
                </anchor>
              </controlPr>
            </control>
          </mc:Choice>
        </mc:AlternateContent>
        <mc:AlternateContent xmlns:mc="http://schemas.openxmlformats.org/markup-compatibility/2006">
          <mc:Choice Requires="x14">
            <control shapeId="11270" r:id="rId9" name="Drop Down 6">
              <controlPr defaultSize="0" autoLine="0" autoPict="0">
                <anchor moveWithCells="1">
                  <from>
                    <xdr:col>6</xdr:col>
                    <xdr:colOff>219075</xdr:colOff>
                    <xdr:row>2</xdr:row>
                    <xdr:rowOff>371475</xdr:rowOff>
                  </from>
                  <to>
                    <xdr:col>6</xdr:col>
                    <xdr:colOff>1009650</xdr:colOff>
                    <xdr:row>2</xdr:row>
                    <xdr:rowOff>552450</xdr:rowOff>
                  </to>
                </anchor>
              </controlPr>
            </control>
          </mc:Choice>
        </mc:AlternateContent>
        <mc:AlternateContent xmlns:mc="http://schemas.openxmlformats.org/markup-compatibility/2006">
          <mc:Choice Requires="x14">
            <control shapeId="11271" r:id="rId10" name="Drop Down 7">
              <controlPr defaultSize="0" autoLine="0" autoPict="0">
                <anchor moveWithCells="1">
                  <from>
                    <xdr:col>9</xdr:col>
                    <xdr:colOff>219075</xdr:colOff>
                    <xdr:row>10</xdr:row>
                    <xdr:rowOff>19050</xdr:rowOff>
                  </from>
                  <to>
                    <xdr:col>9</xdr:col>
                    <xdr:colOff>1009650</xdr:colOff>
                    <xdr:row>11</xdr:row>
                    <xdr:rowOff>133350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E4138-3341-4124-B9DD-CA798E952FF5}">
  <sheetPr>
    <tabColor theme="3" tint="0.59999389629810485"/>
  </sheetPr>
  <dimension ref="B1:S116"/>
  <sheetViews>
    <sheetView showGridLines="0" showRowColHeaders="0" zoomScale="110" zoomScaleNormal="110" workbookViewId="0">
      <pane ySplit="3" topLeftCell="A4" activePane="bottomLeft" state="frozen"/>
      <selection pane="bottomLeft"/>
    </sheetView>
  </sheetViews>
  <sheetFormatPr defaultRowHeight="12.75" x14ac:dyDescent="0.2"/>
  <cols>
    <col min="2" max="2" width="3.42578125" customWidth="1"/>
    <col min="3" max="3" width="8.7109375" customWidth="1"/>
    <col min="4" max="4" width="7.42578125" customWidth="1"/>
    <col min="5" max="5" width="11.85546875" customWidth="1"/>
    <col min="6" max="6" width="11.7109375" customWidth="1"/>
    <col min="7" max="7" width="6.85546875" customWidth="1"/>
    <col min="8" max="8" width="10" customWidth="1"/>
    <col min="9" max="9" width="8.7109375" customWidth="1"/>
    <col min="10" max="10" width="10" customWidth="1"/>
    <col min="11" max="11" width="6.85546875" customWidth="1"/>
    <col min="12" max="13" width="10" customWidth="1"/>
    <col min="14" max="14" width="3.5703125" customWidth="1"/>
  </cols>
  <sheetData>
    <row r="1" spans="2:19" ht="20.25" customHeight="1" x14ac:dyDescent="0.25">
      <c r="B1" s="104"/>
      <c r="C1" s="401" t="s">
        <v>551</v>
      </c>
      <c r="D1" s="66"/>
      <c r="E1" s="66"/>
      <c r="F1" s="66"/>
      <c r="G1" s="66"/>
      <c r="H1" s="66"/>
      <c r="I1" s="66"/>
      <c r="J1" s="66"/>
      <c r="K1" s="66"/>
      <c r="L1" s="16"/>
      <c r="M1" s="16"/>
      <c r="N1" s="325"/>
      <c r="O1" s="16"/>
      <c r="P1" s="16"/>
      <c r="Q1" s="16"/>
      <c r="R1" s="16"/>
      <c r="S1" s="16"/>
    </row>
    <row r="2" spans="2:19" ht="115.5" customHeight="1" x14ac:dyDescent="0.2">
      <c r="B2" s="104"/>
      <c r="C2" s="11"/>
      <c r="D2" s="11"/>
      <c r="E2" s="11"/>
      <c r="F2" s="11"/>
      <c r="G2" s="11"/>
      <c r="H2" s="11"/>
      <c r="I2" s="11"/>
      <c r="J2" s="11"/>
      <c r="K2" s="11"/>
      <c r="L2" s="11"/>
      <c r="M2" s="11"/>
      <c r="N2" s="325"/>
      <c r="O2" s="16"/>
      <c r="P2" s="16"/>
      <c r="Q2" s="16"/>
      <c r="R2" s="16"/>
      <c r="S2" s="16"/>
    </row>
    <row r="3" spans="2:19" ht="46.5" customHeight="1" x14ac:dyDescent="0.2">
      <c r="B3" s="104"/>
      <c r="C3" s="11"/>
      <c r="D3" s="11"/>
      <c r="E3" s="11"/>
      <c r="F3" s="11"/>
      <c r="G3" s="11"/>
      <c r="H3" s="11"/>
      <c r="I3" s="11"/>
      <c r="J3" s="11"/>
      <c r="K3" s="11"/>
      <c r="L3" s="11"/>
      <c r="M3" s="11"/>
      <c r="N3" s="325"/>
      <c r="O3" s="16"/>
      <c r="P3" s="16"/>
      <c r="Q3" s="16"/>
      <c r="R3" s="16"/>
      <c r="S3" s="16"/>
    </row>
    <row r="4" spans="2:19" ht="42.75" customHeight="1" thickBot="1" x14ac:dyDescent="0.3">
      <c r="B4" s="104"/>
      <c r="C4" s="401" t="s">
        <v>447</v>
      </c>
      <c r="D4" s="402"/>
      <c r="E4" s="402"/>
      <c r="F4" s="402"/>
      <c r="G4" s="402"/>
      <c r="H4" s="402"/>
      <c r="I4" s="11"/>
      <c r="J4" s="11"/>
      <c r="K4" s="11"/>
      <c r="L4" s="11"/>
      <c r="M4" s="11"/>
      <c r="N4" s="325"/>
      <c r="O4" s="16"/>
      <c r="P4" s="16"/>
      <c r="Q4" s="16"/>
      <c r="R4" s="16"/>
      <c r="S4" s="16"/>
    </row>
    <row r="5" spans="2:19" ht="48.75" customHeight="1" thickBot="1" x14ac:dyDescent="0.25">
      <c r="B5" s="104"/>
      <c r="C5" s="2"/>
      <c r="D5" s="305" t="s">
        <v>394</v>
      </c>
      <c r="E5" s="306" t="s">
        <v>51</v>
      </c>
      <c r="F5" s="307" t="s">
        <v>53</v>
      </c>
      <c r="G5" s="305" t="s">
        <v>287</v>
      </c>
      <c r="H5" s="307" t="s">
        <v>55</v>
      </c>
      <c r="I5" s="305" t="s">
        <v>56</v>
      </c>
      <c r="J5" s="307" t="s">
        <v>57</v>
      </c>
      <c r="K5" s="305" t="s">
        <v>288</v>
      </c>
      <c r="L5" s="307" t="s">
        <v>59</v>
      </c>
      <c r="M5" s="307" t="s">
        <v>168</v>
      </c>
      <c r="N5" s="325"/>
      <c r="O5" s="16"/>
      <c r="P5" s="219" t="s">
        <v>484</v>
      </c>
      <c r="Q5" s="16"/>
      <c r="R5" s="16"/>
      <c r="S5" s="16"/>
    </row>
    <row r="6" spans="2:19" ht="23.25" customHeight="1" thickBot="1" x14ac:dyDescent="0.25">
      <c r="B6" s="104"/>
      <c r="C6" s="33" t="s">
        <v>359</v>
      </c>
      <c r="D6" s="15"/>
      <c r="E6" s="289">
        <v>83.5</v>
      </c>
      <c r="F6" s="290">
        <v>76.69</v>
      </c>
      <c r="G6" s="270"/>
      <c r="H6" s="290">
        <v>34.46</v>
      </c>
      <c r="I6" s="271"/>
      <c r="J6" s="291">
        <v>121.99</v>
      </c>
      <c r="K6" s="270"/>
      <c r="L6" s="290">
        <v>92.03</v>
      </c>
      <c r="M6" s="291">
        <v>116.46</v>
      </c>
      <c r="N6" s="325"/>
      <c r="O6" s="16"/>
      <c r="P6" s="11" t="s">
        <v>443</v>
      </c>
      <c r="Q6" s="16"/>
      <c r="R6" s="16"/>
      <c r="S6" s="16"/>
    </row>
    <row r="7" spans="2:19" x14ac:dyDescent="0.2">
      <c r="B7" s="104"/>
      <c r="C7" s="4" t="s">
        <v>60</v>
      </c>
      <c r="D7" s="170" t="s">
        <v>127</v>
      </c>
      <c r="E7" s="266">
        <v>121.075</v>
      </c>
      <c r="F7" s="9">
        <v>108.13289999999999</v>
      </c>
      <c r="G7" s="8" t="s">
        <v>143</v>
      </c>
      <c r="H7" s="9">
        <v>22.054400000000001</v>
      </c>
      <c r="I7" s="8" t="s">
        <v>61</v>
      </c>
      <c r="J7" s="9">
        <v>468.44159999999994</v>
      </c>
      <c r="K7" s="8" t="s">
        <v>155</v>
      </c>
      <c r="L7" s="9">
        <v>281.61180000000002</v>
      </c>
      <c r="M7" s="11"/>
      <c r="N7" s="325"/>
      <c r="O7" s="16"/>
      <c r="P7" s="11" t="s">
        <v>442</v>
      </c>
      <c r="Q7" s="16"/>
      <c r="R7" s="16"/>
      <c r="S7" s="16"/>
    </row>
    <row r="8" spans="2:19" x14ac:dyDescent="0.2">
      <c r="B8" s="104"/>
      <c r="C8" s="23" t="s">
        <v>62</v>
      </c>
      <c r="D8" s="24" t="s">
        <v>128</v>
      </c>
      <c r="E8" s="267">
        <v>134.435</v>
      </c>
      <c r="F8" s="25">
        <v>118.1026</v>
      </c>
      <c r="G8" s="24" t="s">
        <v>144</v>
      </c>
      <c r="H8" s="25">
        <v>59.2712</v>
      </c>
      <c r="I8" s="24" t="s">
        <v>63</v>
      </c>
      <c r="J8" s="25">
        <v>353.77099999999996</v>
      </c>
      <c r="K8" s="24" t="s">
        <v>156</v>
      </c>
      <c r="L8" s="25">
        <v>219.95170000000002</v>
      </c>
      <c r="M8" s="11"/>
      <c r="N8" s="325"/>
      <c r="O8" s="16"/>
      <c r="P8" s="11" t="s">
        <v>440</v>
      </c>
      <c r="Q8" s="16"/>
      <c r="R8" s="16"/>
      <c r="S8" s="16"/>
    </row>
    <row r="9" spans="2:19" x14ac:dyDescent="0.2">
      <c r="B9" s="104"/>
      <c r="C9" s="4" t="s">
        <v>64</v>
      </c>
      <c r="D9" s="8" t="s">
        <v>129</v>
      </c>
      <c r="E9" s="266">
        <v>148.63</v>
      </c>
      <c r="F9" s="9">
        <v>122.70400000000001</v>
      </c>
      <c r="G9" s="8" t="s">
        <v>145</v>
      </c>
      <c r="H9" s="9">
        <v>86.839200000000005</v>
      </c>
      <c r="I9" s="8" t="s">
        <v>65</v>
      </c>
      <c r="J9" s="9">
        <v>337.91230000000002</v>
      </c>
      <c r="K9" s="8" t="s">
        <v>157</v>
      </c>
      <c r="L9" s="9">
        <v>160.13220000000001</v>
      </c>
      <c r="M9" s="11"/>
      <c r="N9" s="325"/>
      <c r="O9" s="16"/>
      <c r="P9" s="11" t="s">
        <v>444</v>
      </c>
      <c r="Q9" s="16"/>
      <c r="R9" s="16"/>
      <c r="S9" s="16"/>
    </row>
    <row r="10" spans="2:19" x14ac:dyDescent="0.2">
      <c r="B10" s="104"/>
      <c r="C10" s="23" t="s">
        <v>66</v>
      </c>
      <c r="D10" s="24" t="s">
        <v>130</v>
      </c>
      <c r="E10" s="267">
        <v>151.13499999999999</v>
      </c>
      <c r="F10" s="25">
        <v>111.20049999999999</v>
      </c>
      <c r="G10" s="24" t="s">
        <v>146</v>
      </c>
      <c r="H10" s="25">
        <v>47.5548</v>
      </c>
      <c r="I10" s="24" t="s">
        <v>67</v>
      </c>
      <c r="J10" s="25">
        <v>276.91730000000001</v>
      </c>
      <c r="K10" s="24" t="s">
        <v>158</v>
      </c>
      <c r="L10" s="25">
        <v>115.95780000000001</v>
      </c>
      <c r="M10" s="11"/>
      <c r="N10" s="325"/>
      <c r="O10" s="16"/>
      <c r="P10" s="11" t="s">
        <v>439</v>
      </c>
      <c r="Q10" s="16"/>
      <c r="R10" s="16"/>
      <c r="S10" s="16"/>
    </row>
    <row r="11" spans="2:19" x14ac:dyDescent="0.2">
      <c r="B11" s="104"/>
      <c r="C11" s="4" t="s">
        <v>68</v>
      </c>
      <c r="D11" s="8" t="s">
        <v>131</v>
      </c>
      <c r="E11" s="266">
        <v>111.89</v>
      </c>
      <c r="F11" s="9">
        <v>101.99770000000001</v>
      </c>
      <c r="G11" s="8" t="s">
        <v>147</v>
      </c>
      <c r="H11" s="9">
        <v>76.156599999999997</v>
      </c>
      <c r="I11" s="8" t="s">
        <v>69</v>
      </c>
      <c r="J11" s="9">
        <v>229.34119999999999</v>
      </c>
      <c r="K11" s="8" t="s">
        <v>159</v>
      </c>
      <c r="L11" s="9">
        <v>83.74730000000001</v>
      </c>
      <c r="M11" s="11"/>
      <c r="N11" s="325"/>
      <c r="O11" s="16"/>
      <c r="P11" s="11" t="s">
        <v>441</v>
      </c>
      <c r="Q11" s="16"/>
      <c r="R11" s="16"/>
      <c r="S11" s="16"/>
    </row>
    <row r="12" spans="2:19" ht="13.5" thickBot="1" x14ac:dyDescent="0.25">
      <c r="B12" s="104"/>
      <c r="C12" s="23" t="s">
        <v>70</v>
      </c>
      <c r="D12" s="24" t="s">
        <v>132</v>
      </c>
      <c r="E12" s="267">
        <v>126.92</v>
      </c>
      <c r="F12" s="25">
        <v>115.8019</v>
      </c>
      <c r="G12" s="24" t="s">
        <v>148</v>
      </c>
      <c r="H12" s="25">
        <v>97.177199999999999</v>
      </c>
      <c r="I12" s="24" t="s">
        <v>71</v>
      </c>
      <c r="J12" s="25">
        <v>258.61880000000002</v>
      </c>
      <c r="K12" s="26" t="s">
        <v>160</v>
      </c>
      <c r="L12" s="269">
        <v>62.580400000000004</v>
      </c>
      <c r="M12" s="11"/>
      <c r="N12" s="325"/>
      <c r="O12" s="16"/>
      <c r="P12" s="16"/>
      <c r="Q12" s="16"/>
      <c r="R12" s="16"/>
      <c r="S12" s="16"/>
    </row>
    <row r="13" spans="2:19" ht="15" x14ac:dyDescent="0.25">
      <c r="B13" s="104"/>
      <c r="C13" s="4" t="s">
        <v>72</v>
      </c>
      <c r="D13" s="8" t="s">
        <v>133</v>
      </c>
      <c r="E13" s="266">
        <v>131.93</v>
      </c>
      <c r="F13" s="9">
        <v>118.8695</v>
      </c>
      <c r="G13" s="8" t="s">
        <v>149</v>
      </c>
      <c r="H13" s="9">
        <v>66.507800000000003</v>
      </c>
      <c r="I13" s="8" t="s">
        <v>73</v>
      </c>
      <c r="J13" s="9">
        <v>214.70239999999998</v>
      </c>
      <c r="K13" s="5"/>
      <c r="L13" s="6"/>
      <c r="M13" s="11"/>
      <c r="N13" s="325"/>
      <c r="O13" s="16"/>
    </row>
    <row r="14" spans="2:19" ht="15" x14ac:dyDescent="0.25">
      <c r="B14" s="104"/>
      <c r="C14" s="23" t="s">
        <v>74</v>
      </c>
      <c r="D14" s="24" t="s">
        <v>134</v>
      </c>
      <c r="E14" s="267">
        <v>91.850000000000009</v>
      </c>
      <c r="F14" s="25">
        <v>83.592100000000002</v>
      </c>
      <c r="G14" s="24" t="s">
        <v>150</v>
      </c>
      <c r="H14" s="25">
        <v>93.042000000000002</v>
      </c>
      <c r="I14" s="24" t="s">
        <v>75</v>
      </c>
      <c r="J14" s="25">
        <v>240.32029999999997</v>
      </c>
      <c r="K14" s="27"/>
      <c r="L14" s="28"/>
      <c r="M14" s="11"/>
      <c r="N14" s="325"/>
      <c r="O14" s="16"/>
      <c r="Q14" s="337"/>
      <c r="R14" s="337"/>
      <c r="S14" s="337"/>
    </row>
    <row r="15" spans="2:19" ht="15" x14ac:dyDescent="0.25">
      <c r="B15" s="104"/>
      <c r="C15" s="4" t="s">
        <v>76</v>
      </c>
      <c r="D15" s="8" t="s">
        <v>135</v>
      </c>
      <c r="E15" s="266">
        <v>89.344999999999999</v>
      </c>
      <c r="F15" s="9">
        <v>85.892800000000008</v>
      </c>
      <c r="G15" s="8" t="s">
        <v>151</v>
      </c>
      <c r="H15" s="9">
        <v>115.0964</v>
      </c>
      <c r="I15" s="8" t="s">
        <v>77</v>
      </c>
      <c r="J15" s="9">
        <v>200.06359999999998</v>
      </c>
      <c r="K15" s="5"/>
      <c r="L15" s="6"/>
      <c r="M15" s="11"/>
      <c r="N15" s="325"/>
      <c r="O15" s="16"/>
      <c r="Q15" s="338"/>
      <c r="R15" s="338"/>
      <c r="S15" s="338"/>
    </row>
    <row r="16" spans="2:19" ht="15" x14ac:dyDescent="0.25">
      <c r="B16" s="104"/>
      <c r="C16" s="23" t="s">
        <v>78</v>
      </c>
      <c r="D16" s="24" t="s">
        <v>136</v>
      </c>
      <c r="E16" s="267">
        <v>111.89</v>
      </c>
      <c r="F16" s="25">
        <v>105.06530000000001</v>
      </c>
      <c r="G16" s="24" t="s">
        <v>152</v>
      </c>
      <c r="H16" s="25">
        <v>97.521799999999999</v>
      </c>
      <c r="I16" s="24" t="s">
        <v>79</v>
      </c>
      <c r="J16" s="25">
        <v>198.84369999999998</v>
      </c>
      <c r="K16" s="27"/>
      <c r="L16" s="28"/>
      <c r="M16" s="11"/>
      <c r="N16" s="325"/>
      <c r="O16" s="16"/>
      <c r="Q16" s="2"/>
      <c r="R16" s="2"/>
      <c r="S16" s="2"/>
    </row>
    <row r="17" spans="2:19" ht="15" customHeight="1" x14ac:dyDescent="0.25">
      <c r="B17" s="104"/>
      <c r="C17" s="4" t="s">
        <v>80</v>
      </c>
      <c r="D17" s="8" t="s">
        <v>137</v>
      </c>
      <c r="E17" s="266">
        <v>120.24</v>
      </c>
      <c r="F17" s="9">
        <v>111.9674</v>
      </c>
      <c r="G17" s="8" t="s">
        <v>153</v>
      </c>
      <c r="H17" s="9">
        <v>120.61</v>
      </c>
      <c r="I17" s="8" t="s">
        <v>81</v>
      </c>
      <c r="J17" s="9">
        <v>164.6865</v>
      </c>
      <c r="K17" s="5"/>
      <c r="L17" s="6"/>
      <c r="M17" s="11"/>
      <c r="N17" s="325"/>
      <c r="O17" s="16"/>
      <c r="Q17" s="341"/>
      <c r="R17" s="341"/>
      <c r="S17" s="341"/>
    </row>
    <row r="18" spans="2:19" ht="15.75" thickBot="1" x14ac:dyDescent="0.3">
      <c r="B18" s="104"/>
      <c r="C18" s="23" t="s">
        <v>82</v>
      </c>
      <c r="D18" s="24" t="s">
        <v>138</v>
      </c>
      <c r="E18" s="267">
        <v>86.004999999999995</v>
      </c>
      <c r="F18" s="25">
        <v>80.524500000000003</v>
      </c>
      <c r="G18" s="26" t="s">
        <v>154</v>
      </c>
      <c r="H18" s="269">
        <v>137.1508</v>
      </c>
      <c r="I18" s="24" t="s">
        <v>83</v>
      </c>
      <c r="J18" s="25">
        <v>215.92230000000001</v>
      </c>
      <c r="K18" s="27"/>
      <c r="L18" s="28"/>
      <c r="M18" s="11"/>
      <c r="N18" s="325"/>
      <c r="O18" s="180"/>
      <c r="P18" s="339"/>
      <c r="Q18" s="340"/>
      <c r="R18" s="339"/>
      <c r="S18" s="340"/>
    </row>
    <row r="19" spans="2:19" ht="15" x14ac:dyDescent="0.25">
      <c r="B19" s="104"/>
      <c r="C19" s="4" t="s">
        <v>84</v>
      </c>
      <c r="D19" s="8" t="s">
        <v>139</v>
      </c>
      <c r="E19" s="266">
        <v>100.2</v>
      </c>
      <c r="F19" s="9">
        <v>94.328699999999998</v>
      </c>
      <c r="G19" s="5"/>
      <c r="H19" s="6"/>
      <c r="I19" s="8" t="s">
        <v>85</v>
      </c>
      <c r="J19" s="9">
        <v>186.6447</v>
      </c>
      <c r="K19" s="5"/>
      <c r="L19" s="6"/>
      <c r="M19" s="11"/>
      <c r="N19" s="325"/>
      <c r="O19" s="16"/>
    </row>
    <row r="20" spans="2:19" ht="15" customHeight="1" x14ac:dyDescent="0.25">
      <c r="B20" s="104"/>
      <c r="C20" s="23" t="s">
        <v>86</v>
      </c>
      <c r="D20" s="24" t="s">
        <v>140</v>
      </c>
      <c r="E20" s="267">
        <v>116.89999999999999</v>
      </c>
      <c r="F20" s="25">
        <v>108.89979999999998</v>
      </c>
      <c r="G20" s="27"/>
      <c r="H20" s="28"/>
      <c r="I20" s="24" t="s">
        <v>87</v>
      </c>
      <c r="J20" s="25">
        <v>179.3253</v>
      </c>
      <c r="K20" s="27"/>
      <c r="L20" s="28"/>
      <c r="M20" s="11"/>
      <c r="N20" s="325"/>
      <c r="O20" s="16"/>
      <c r="P20" s="16"/>
      <c r="Q20" s="16"/>
      <c r="R20" s="16"/>
      <c r="S20" s="16"/>
    </row>
    <row r="21" spans="2:19" ht="15" x14ac:dyDescent="0.25">
      <c r="B21" s="104"/>
      <c r="C21" s="4" t="s">
        <v>88</v>
      </c>
      <c r="D21" s="8" t="s">
        <v>141</v>
      </c>
      <c r="E21" s="266">
        <v>122.745</v>
      </c>
      <c r="F21" s="9">
        <v>112.73429999999999</v>
      </c>
      <c r="G21" s="5"/>
      <c r="H21" s="6"/>
      <c r="I21" s="8" t="s">
        <v>89</v>
      </c>
      <c r="J21" s="9">
        <v>125.6497</v>
      </c>
      <c r="K21" s="5"/>
      <c r="L21" s="6"/>
      <c r="M21" s="11"/>
      <c r="N21" s="325"/>
      <c r="O21" s="16"/>
      <c r="P21" s="16"/>
      <c r="Q21" s="16"/>
      <c r="R21" s="16"/>
      <c r="S21" s="16"/>
    </row>
    <row r="22" spans="2:19" ht="15.75" thickBot="1" x14ac:dyDescent="0.3">
      <c r="B22" s="104"/>
      <c r="C22" s="23" t="s">
        <v>90</v>
      </c>
      <c r="D22" s="26" t="s">
        <v>142</v>
      </c>
      <c r="E22" s="268">
        <v>85.17</v>
      </c>
      <c r="F22" s="269">
        <v>78.990700000000004</v>
      </c>
      <c r="G22" s="27"/>
      <c r="H22" s="28"/>
      <c r="I22" s="24" t="s">
        <v>91</v>
      </c>
      <c r="J22" s="25">
        <v>154.9273</v>
      </c>
      <c r="K22" s="27"/>
      <c r="L22" s="28"/>
      <c r="M22" s="11"/>
      <c r="N22" s="325"/>
      <c r="O22" s="16"/>
      <c r="P22" s="16"/>
      <c r="Q22" s="16"/>
      <c r="R22" s="16"/>
      <c r="S22" s="16"/>
    </row>
    <row r="23" spans="2:19" ht="15" x14ac:dyDescent="0.25">
      <c r="B23" s="104"/>
      <c r="C23" s="4" t="s">
        <v>92</v>
      </c>
      <c r="D23" s="7"/>
      <c r="E23" s="6"/>
      <c r="F23" s="6"/>
      <c r="G23" s="6"/>
      <c r="H23" s="6"/>
      <c r="I23" s="8" t="s">
        <v>93</v>
      </c>
      <c r="J23" s="9">
        <v>108.5711</v>
      </c>
      <c r="K23" s="5"/>
      <c r="L23" s="6"/>
      <c r="M23" s="11"/>
      <c r="N23" s="325"/>
      <c r="O23" s="16"/>
      <c r="P23" s="16"/>
      <c r="Q23" s="16"/>
      <c r="R23" s="16"/>
      <c r="S23" s="16"/>
    </row>
    <row r="24" spans="2:19" ht="15" x14ac:dyDescent="0.25">
      <c r="B24" s="104"/>
      <c r="C24" s="23" t="s">
        <v>94</v>
      </c>
      <c r="D24" s="29"/>
      <c r="E24" s="28"/>
      <c r="F24" s="28"/>
      <c r="G24" s="28"/>
      <c r="H24" s="28"/>
      <c r="I24" s="24" t="s">
        <v>95</v>
      </c>
      <c r="J24" s="25">
        <v>119.55019999999999</v>
      </c>
      <c r="K24" s="27"/>
      <c r="L24" s="28"/>
      <c r="M24" s="11"/>
      <c r="N24" s="325"/>
      <c r="O24" s="16"/>
      <c r="P24" s="16"/>
      <c r="Q24" s="16"/>
      <c r="R24" s="16"/>
      <c r="S24" s="16"/>
    </row>
    <row r="25" spans="2:19" ht="15" x14ac:dyDescent="0.25">
      <c r="B25" s="104"/>
      <c r="C25" s="4" t="s">
        <v>96</v>
      </c>
      <c r="D25" s="7"/>
      <c r="E25" s="6"/>
      <c r="F25" s="6"/>
      <c r="G25" s="6"/>
      <c r="H25" s="6"/>
      <c r="I25" s="8" t="s">
        <v>97</v>
      </c>
      <c r="J25" s="9">
        <v>114.67059999999999</v>
      </c>
      <c r="K25" s="5"/>
      <c r="L25" s="6"/>
      <c r="M25" s="11"/>
      <c r="N25" s="325"/>
      <c r="O25" s="16"/>
      <c r="P25" s="16"/>
      <c r="Q25" s="16"/>
      <c r="R25" s="16"/>
      <c r="S25" s="16"/>
    </row>
    <row r="26" spans="2:19" ht="15" x14ac:dyDescent="0.25">
      <c r="B26" s="104"/>
      <c r="C26" s="23" t="s">
        <v>98</v>
      </c>
      <c r="D26" s="29"/>
      <c r="E26" s="28"/>
      <c r="F26" s="28"/>
      <c r="G26" s="28"/>
      <c r="H26" s="28"/>
      <c r="I26" s="24" t="s">
        <v>99</v>
      </c>
      <c r="J26" s="25">
        <v>180.54519999999999</v>
      </c>
      <c r="K26" s="27"/>
      <c r="L26" s="28"/>
      <c r="M26" s="11"/>
      <c r="N26" s="325"/>
      <c r="O26" s="16"/>
      <c r="P26" s="16"/>
      <c r="Q26" s="16"/>
      <c r="R26" s="16"/>
      <c r="S26" s="16"/>
    </row>
    <row r="27" spans="2:19" ht="15" x14ac:dyDescent="0.25">
      <c r="B27" s="104"/>
      <c r="C27" s="4" t="s">
        <v>100</v>
      </c>
      <c r="D27" s="7"/>
      <c r="E27" s="6"/>
      <c r="F27" s="6"/>
      <c r="G27" s="6"/>
      <c r="H27" s="6"/>
      <c r="I27" s="8" t="s">
        <v>101</v>
      </c>
      <c r="J27" s="9">
        <v>169.56609999999998</v>
      </c>
      <c r="K27" s="5"/>
      <c r="L27" s="6"/>
      <c r="M27" s="11"/>
      <c r="N27" s="325"/>
      <c r="O27" s="16"/>
      <c r="P27" s="16"/>
      <c r="Q27" s="16"/>
      <c r="R27" s="16"/>
      <c r="S27" s="16"/>
    </row>
    <row r="28" spans="2:19" ht="15" x14ac:dyDescent="0.25">
      <c r="B28" s="104"/>
      <c r="C28" s="23" t="s">
        <v>102</v>
      </c>
      <c r="D28" s="29"/>
      <c r="E28" s="28"/>
      <c r="F28" s="28"/>
      <c r="G28" s="28"/>
      <c r="H28" s="28"/>
      <c r="I28" s="24" t="s">
        <v>103</v>
      </c>
      <c r="J28" s="25">
        <v>140.28849999999997</v>
      </c>
      <c r="K28" s="27"/>
      <c r="L28" s="28"/>
      <c r="M28" s="11"/>
      <c r="N28" s="325"/>
      <c r="O28" s="16"/>
      <c r="P28" s="16"/>
      <c r="Q28" s="16"/>
      <c r="R28" s="16"/>
      <c r="S28" s="16"/>
    </row>
    <row r="29" spans="2:19" ht="15" x14ac:dyDescent="0.25">
      <c r="B29" s="104"/>
      <c r="C29" s="4" t="s">
        <v>104</v>
      </c>
      <c r="D29" s="7"/>
      <c r="E29" s="6"/>
      <c r="F29" s="6"/>
      <c r="G29" s="6"/>
      <c r="H29" s="6"/>
      <c r="I29" s="8" t="s">
        <v>105</v>
      </c>
      <c r="J29" s="9">
        <v>81.7333</v>
      </c>
      <c r="K29" s="5"/>
      <c r="L29" s="6"/>
      <c r="M29" s="11"/>
      <c r="N29" s="325"/>
      <c r="O29" s="16"/>
      <c r="P29" s="16"/>
      <c r="Q29" s="16"/>
      <c r="R29" s="16"/>
      <c r="S29" s="16"/>
    </row>
    <row r="30" spans="2:19" ht="15" x14ac:dyDescent="0.25">
      <c r="B30" s="104"/>
      <c r="C30" s="23" t="s">
        <v>106</v>
      </c>
      <c r="D30" s="29"/>
      <c r="E30" s="28"/>
      <c r="F30" s="28"/>
      <c r="G30" s="28"/>
      <c r="H30" s="28"/>
      <c r="I30" s="24" t="s">
        <v>107</v>
      </c>
      <c r="J30" s="25">
        <v>130.52930000000001</v>
      </c>
      <c r="K30" s="27"/>
      <c r="L30" s="28"/>
      <c r="M30" s="11"/>
      <c r="N30" s="325"/>
      <c r="O30" s="16"/>
      <c r="P30" s="16"/>
      <c r="Q30" s="16"/>
      <c r="R30" s="16"/>
      <c r="S30" s="16"/>
    </row>
    <row r="31" spans="2:19" ht="15.75" thickBot="1" x14ac:dyDescent="0.3">
      <c r="B31" s="104"/>
      <c r="C31" s="4" t="s">
        <v>108</v>
      </c>
      <c r="D31" s="7"/>
      <c r="E31" s="6"/>
      <c r="F31" s="6"/>
      <c r="G31" s="6"/>
      <c r="H31" s="6"/>
      <c r="I31" s="30" t="s">
        <v>109</v>
      </c>
      <c r="J31" s="10">
        <v>75.633799999999994</v>
      </c>
      <c r="K31" s="5"/>
      <c r="L31" s="6"/>
      <c r="M31" s="11"/>
      <c r="N31" s="325"/>
      <c r="O31" s="16"/>
      <c r="P31" s="16"/>
      <c r="Q31" s="16"/>
      <c r="R31" s="16"/>
      <c r="S31" s="16"/>
    </row>
    <row r="32" spans="2:19" x14ac:dyDescent="0.2">
      <c r="B32" s="104"/>
      <c r="C32" s="39" t="s">
        <v>395</v>
      </c>
      <c r="D32" s="11"/>
      <c r="E32" s="11"/>
      <c r="F32" s="11"/>
      <c r="G32" s="11"/>
      <c r="H32" s="11"/>
      <c r="I32" s="11"/>
      <c r="J32" s="11"/>
      <c r="K32" s="11"/>
      <c r="L32" s="11"/>
      <c r="M32" s="11"/>
      <c r="N32" s="325"/>
      <c r="O32" s="16"/>
      <c r="P32" s="16"/>
      <c r="Q32" s="16"/>
      <c r="R32" s="16"/>
      <c r="S32" s="16"/>
    </row>
    <row r="33" spans="2:19" x14ac:dyDescent="0.2">
      <c r="B33" s="104"/>
      <c r="C33" s="11"/>
      <c r="D33" s="11"/>
      <c r="E33" s="11"/>
      <c r="F33" s="11"/>
      <c r="G33" s="11"/>
      <c r="H33" s="11"/>
      <c r="I33" s="11"/>
      <c r="J33" s="11"/>
      <c r="K33" s="11"/>
      <c r="L33" s="11"/>
      <c r="M33" s="11"/>
      <c r="N33" s="325"/>
      <c r="O33" s="16"/>
      <c r="P33" s="16"/>
      <c r="Q33" s="16"/>
      <c r="R33" s="16"/>
      <c r="S33" s="16"/>
    </row>
    <row r="34" spans="2:19" x14ac:dyDescent="0.2">
      <c r="B34" s="104"/>
      <c r="C34" s="11"/>
      <c r="D34" s="11"/>
      <c r="E34" s="11"/>
      <c r="F34" s="11"/>
      <c r="G34" s="11"/>
      <c r="H34" s="11"/>
      <c r="I34" s="11"/>
      <c r="J34" s="11"/>
      <c r="K34" s="11"/>
      <c r="L34" s="11"/>
      <c r="M34" s="11"/>
      <c r="N34" s="325"/>
      <c r="O34" s="16"/>
      <c r="P34" s="16"/>
      <c r="Q34" s="16"/>
      <c r="R34" s="16"/>
      <c r="S34" s="16"/>
    </row>
    <row r="35" spans="2:19" x14ac:dyDescent="0.2">
      <c r="B35" s="104"/>
      <c r="C35" s="11"/>
      <c r="D35" s="11"/>
      <c r="E35" s="11"/>
      <c r="F35" s="11"/>
      <c r="G35" s="11"/>
      <c r="H35" s="11"/>
      <c r="I35" s="11"/>
      <c r="J35" s="11"/>
      <c r="K35" s="11"/>
      <c r="L35" s="11"/>
      <c r="M35" s="11"/>
      <c r="N35" s="325"/>
      <c r="O35" s="16"/>
      <c r="P35" s="16"/>
      <c r="Q35" s="16"/>
      <c r="R35" s="16"/>
      <c r="S35" s="16"/>
    </row>
    <row r="36" spans="2:19" ht="15.75" x14ac:dyDescent="0.25">
      <c r="B36" s="104"/>
      <c r="C36" s="401" t="s">
        <v>446</v>
      </c>
      <c r="D36" s="402"/>
      <c r="E36" s="402"/>
      <c r="F36" s="402"/>
      <c r="G36" s="11"/>
      <c r="H36" s="11"/>
      <c r="I36" s="14" t="s">
        <v>417</v>
      </c>
      <c r="J36" s="11"/>
      <c r="K36" s="11"/>
      <c r="L36" s="11"/>
      <c r="M36" s="11"/>
      <c r="N36" s="325"/>
      <c r="O36" s="16"/>
      <c r="P36" s="16"/>
      <c r="Q36" s="16"/>
      <c r="R36" s="16"/>
      <c r="S36" s="16"/>
    </row>
    <row r="37" spans="2:19" x14ac:dyDescent="0.2">
      <c r="B37" s="104"/>
      <c r="C37" s="11"/>
      <c r="D37" s="309" t="s">
        <v>412</v>
      </c>
      <c r="E37" s="310"/>
      <c r="F37" s="310" t="s">
        <v>413</v>
      </c>
      <c r="G37" s="11"/>
      <c r="H37" s="11"/>
      <c r="I37" s="311" t="s">
        <v>380</v>
      </c>
      <c r="J37" s="312"/>
      <c r="K37" s="313" t="s">
        <v>360</v>
      </c>
      <c r="L37" s="313" t="s">
        <v>161</v>
      </c>
      <c r="M37" s="11"/>
      <c r="N37" s="325"/>
      <c r="O37" s="16"/>
      <c r="P37" s="16"/>
      <c r="Q37" s="16"/>
      <c r="R37" s="16"/>
      <c r="S37" s="16"/>
    </row>
    <row r="38" spans="2:19" x14ac:dyDescent="0.2">
      <c r="B38" s="104"/>
      <c r="C38" s="11"/>
      <c r="D38" s="272" t="s">
        <v>485</v>
      </c>
      <c r="E38" s="218"/>
      <c r="F38" s="361">
        <v>0.86529999999999996</v>
      </c>
      <c r="G38" s="11"/>
      <c r="H38" s="11"/>
      <c r="I38" s="11" t="s">
        <v>361</v>
      </c>
      <c r="J38" s="16"/>
      <c r="K38" s="12">
        <v>1</v>
      </c>
      <c r="L38" s="13">
        <v>3</v>
      </c>
      <c r="M38" s="11"/>
      <c r="N38" s="325"/>
      <c r="O38" s="16"/>
      <c r="P38" s="16"/>
      <c r="Q38" s="16"/>
      <c r="R38" s="16"/>
      <c r="S38" s="16"/>
    </row>
    <row r="39" spans="2:19" x14ac:dyDescent="0.2">
      <c r="B39" s="104"/>
      <c r="C39" s="11"/>
      <c r="G39" s="11"/>
      <c r="H39" s="11"/>
      <c r="I39" s="20" t="s">
        <v>362</v>
      </c>
      <c r="J39" s="19"/>
      <c r="K39" s="21">
        <v>1</v>
      </c>
      <c r="L39" s="22">
        <v>3</v>
      </c>
      <c r="M39" s="11"/>
      <c r="N39" s="325"/>
      <c r="O39" s="16"/>
      <c r="P39" s="16"/>
      <c r="Q39" s="16"/>
      <c r="R39" s="16"/>
      <c r="S39" s="16"/>
    </row>
    <row r="40" spans="2:19" ht="13.9" customHeight="1" x14ac:dyDescent="0.2">
      <c r="B40" s="104"/>
      <c r="C40" s="11"/>
      <c r="D40" s="362" t="s">
        <v>552</v>
      </c>
      <c r="E40" s="354"/>
      <c r="F40" s="363">
        <v>0.86860000000000004</v>
      </c>
      <c r="G40" s="11"/>
      <c r="H40" s="11"/>
      <c r="I40" s="11" t="s">
        <v>363</v>
      </c>
      <c r="J40" s="16"/>
      <c r="K40" s="12">
        <v>1</v>
      </c>
      <c r="L40" s="13">
        <v>3</v>
      </c>
      <c r="M40" s="11"/>
      <c r="N40" s="325"/>
      <c r="O40" s="16"/>
      <c r="P40" s="16"/>
      <c r="Q40" s="16"/>
      <c r="R40" s="16"/>
      <c r="S40" s="16"/>
    </row>
    <row r="41" spans="2:19" x14ac:dyDescent="0.2">
      <c r="B41" s="104"/>
      <c r="C41" s="11"/>
      <c r="D41" s="17"/>
      <c r="E41" s="11"/>
      <c r="F41" s="72"/>
      <c r="G41" s="11"/>
      <c r="H41" s="11"/>
      <c r="I41" s="20" t="s">
        <v>378</v>
      </c>
      <c r="J41" s="19"/>
      <c r="K41" s="21">
        <v>1</v>
      </c>
      <c r="L41" s="21">
        <v>1</v>
      </c>
      <c r="M41" s="11"/>
      <c r="N41" s="325"/>
      <c r="O41" s="16"/>
      <c r="P41" s="16"/>
      <c r="Q41" s="16"/>
      <c r="R41" s="220"/>
      <c r="S41" s="16"/>
    </row>
    <row r="42" spans="2:19" x14ac:dyDescent="0.2">
      <c r="B42" s="104"/>
      <c r="C42" s="11"/>
      <c r="D42" s="17"/>
      <c r="E42" s="11"/>
      <c r="F42" s="72"/>
      <c r="G42" s="11"/>
      <c r="H42" s="11"/>
      <c r="I42" s="11" t="s">
        <v>364</v>
      </c>
      <c r="J42" s="16"/>
      <c r="K42" s="12">
        <v>1</v>
      </c>
      <c r="L42" s="12">
        <v>1</v>
      </c>
      <c r="M42" s="11"/>
      <c r="N42" s="325"/>
      <c r="O42" s="16"/>
      <c r="P42" s="16"/>
      <c r="Q42" s="16"/>
      <c r="R42" s="16"/>
      <c r="S42" s="16"/>
    </row>
    <row r="43" spans="2:19" ht="13.15" customHeight="1" x14ac:dyDescent="0.2">
      <c r="B43" s="104"/>
      <c r="C43" s="11"/>
      <c r="D43" s="17"/>
      <c r="E43" s="11"/>
      <c r="F43" s="72"/>
      <c r="G43" s="11"/>
      <c r="H43" s="11"/>
      <c r="I43" s="20" t="s">
        <v>365</v>
      </c>
      <c r="J43" s="19"/>
      <c r="K43" s="21">
        <v>1</v>
      </c>
      <c r="L43" s="21">
        <v>1</v>
      </c>
      <c r="M43" s="11"/>
      <c r="N43" s="325"/>
      <c r="O43" s="16"/>
      <c r="P43" s="16"/>
      <c r="Q43" s="16"/>
      <c r="R43" s="16"/>
      <c r="S43" s="16"/>
    </row>
    <row r="44" spans="2:19" x14ac:dyDescent="0.2">
      <c r="B44" s="104"/>
      <c r="C44" s="11"/>
      <c r="D44" s="17"/>
      <c r="E44" s="11"/>
      <c r="F44" s="72"/>
      <c r="G44" s="11"/>
      <c r="H44" s="11"/>
      <c r="I44" s="11" t="s">
        <v>366</v>
      </c>
      <c r="J44" s="16"/>
      <c r="K44" s="13">
        <v>0.98</v>
      </c>
      <c r="L44" s="12">
        <v>1</v>
      </c>
      <c r="M44" s="11"/>
      <c r="N44" s="325"/>
      <c r="O44" s="16"/>
      <c r="P44" s="16"/>
      <c r="Q44" s="16"/>
      <c r="R44" s="16"/>
      <c r="S44" s="16"/>
    </row>
    <row r="45" spans="2:19" x14ac:dyDescent="0.2">
      <c r="B45" s="104"/>
      <c r="C45" s="11"/>
      <c r="D45" s="17"/>
      <c r="E45" s="11"/>
      <c r="F45" s="72"/>
      <c r="G45" s="11"/>
      <c r="H45" s="11"/>
      <c r="I45" s="20" t="s">
        <v>367</v>
      </c>
      <c r="J45" s="19"/>
      <c r="K45" s="22">
        <v>0.96</v>
      </c>
      <c r="L45" s="21">
        <v>1</v>
      </c>
      <c r="M45" s="11"/>
      <c r="N45" s="325"/>
      <c r="O45" s="16"/>
      <c r="P45" s="16"/>
      <c r="Q45" s="16"/>
      <c r="R45" s="16"/>
      <c r="S45" s="16"/>
    </row>
    <row r="46" spans="2:19" x14ac:dyDescent="0.2">
      <c r="B46" s="104"/>
      <c r="C46" s="11"/>
      <c r="D46" s="17"/>
      <c r="E46" s="11"/>
      <c r="F46" s="72"/>
      <c r="G46" s="11"/>
      <c r="H46" s="11"/>
      <c r="I46" s="11" t="s">
        <v>368</v>
      </c>
      <c r="J46" s="16"/>
      <c r="K46" s="13">
        <v>0.94</v>
      </c>
      <c r="L46" s="12">
        <v>1</v>
      </c>
      <c r="M46" s="11"/>
      <c r="N46" s="325"/>
      <c r="O46" s="16"/>
      <c r="P46" s="16"/>
      <c r="Q46" s="16"/>
      <c r="R46" s="16"/>
      <c r="S46" s="16"/>
    </row>
    <row r="47" spans="2:19" x14ac:dyDescent="0.2">
      <c r="B47" s="104"/>
      <c r="C47" s="11"/>
      <c r="D47" s="17"/>
      <c r="E47" s="11"/>
      <c r="F47" s="72"/>
      <c r="G47" s="11"/>
      <c r="H47" s="11"/>
      <c r="I47" s="20" t="s">
        <v>369</v>
      </c>
      <c r="J47" s="19"/>
      <c r="K47" s="22">
        <v>0.92</v>
      </c>
      <c r="L47" s="21">
        <v>1</v>
      </c>
      <c r="M47" s="11"/>
      <c r="N47" s="325"/>
      <c r="O47" s="16"/>
      <c r="P47" s="16"/>
      <c r="Q47" s="16"/>
      <c r="R47" s="16"/>
      <c r="S47" s="16"/>
    </row>
    <row r="48" spans="2:19" x14ac:dyDescent="0.2">
      <c r="B48" s="104"/>
      <c r="C48" s="11"/>
      <c r="D48" s="17"/>
      <c r="E48" s="11"/>
      <c r="F48" s="72"/>
      <c r="G48" s="11"/>
      <c r="H48" s="11"/>
      <c r="I48" s="11" t="s">
        <v>370</v>
      </c>
      <c r="J48" s="16"/>
      <c r="K48" s="13">
        <v>0.9</v>
      </c>
      <c r="L48" s="12">
        <v>1</v>
      </c>
      <c r="M48" s="11"/>
      <c r="N48" s="325"/>
      <c r="O48" s="16"/>
      <c r="P48" s="16"/>
      <c r="Q48" s="16"/>
      <c r="R48" s="16"/>
      <c r="S48" s="16"/>
    </row>
    <row r="49" spans="2:19" x14ac:dyDescent="0.2">
      <c r="B49" s="104"/>
      <c r="C49" s="11"/>
      <c r="D49" s="17"/>
      <c r="E49" s="11"/>
      <c r="F49" s="72"/>
      <c r="G49" s="11"/>
      <c r="H49" s="11"/>
      <c r="I49" s="20" t="s">
        <v>371</v>
      </c>
      <c r="J49" s="19"/>
      <c r="K49" s="22">
        <v>0.88</v>
      </c>
      <c r="L49" s="21">
        <v>1</v>
      </c>
      <c r="M49" s="11"/>
      <c r="N49" s="325"/>
      <c r="O49" s="16"/>
      <c r="P49" s="16"/>
      <c r="Q49" s="16"/>
      <c r="R49" s="16"/>
      <c r="S49" s="16"/>
    </row>
    <row r="50" spans="2:19" x14ac:dyDescent="0.2">
      <c r="B50" s="104"/>
      <c r="C50" s="11"/>
      <c r="D50" s="17"/>
      <c r="E50" s="11"/>
      <c r="F50" s="72"/>
      <c r="G50" s="11"/>
      <c r="H50" s="11"/>
      <c r="I50" s="11" t="s">
        <v>372</v>
      </c>
      <c r="J50" s="16"/>
      <c r="K50" s="13">
        <v>0.86</v>
      </c>
      <c r="L50" s="12">
        <v>1</v>
      </c>
      <c r="M50" s="11"/>
      <c r="N50" s="325"/>
      <c r="O50" s="16"/>
      <c r="P50" s="16"/>
      <c r="Q50" s="16"/>
      <c r="R50" s="16"/>
      <c r="S50" s="16"/>
    </row>
    <row r="51" spans="2:19" x14ac:dyDescent="0.2">
      <c r="B51" s="104"/>
      <c r="C51" s="11"/>
      <c r="D51" s="17"/>
      <c r="E51" s="11"/>
      <c r="F51" s="72"/>
      <c r="G51" s="11"/>
      <c r="H51" s="11"/>
      <c r="I51" s="20" t="s">
        <v>373</v>
      </c>
      <c r="J51" s="19"/>
      <c r="K51" s="22">
        <v>0.84</v>
      </c>
      <c r="L51" s="21">
        <v>1</v>
      </c>
      <c r="M51" s="11"/>
      <c r="N51" s="325"/>
      <c r="O51" s="16"/>
      <c r="P51" s="16"/>
      <c r="Q51" s="16"/>
      <c r="R51" s="16"/>
      <c r="S51" s="16"/>
    </row>
    <row r="52" spans="2:19" x14ac:dyDescent="0.2">
      <c r="B52" s="104"/>
      <c r="C52" s="11"/>
      <c r="D52" s="11"/>
      <c r="E52" s="11"/>
      <c r="F52" s="11"/>
      <c r="G52" s="11"/>
      <c r="H52" s="11"/>
      <c r="I52" s="11" t="s">
        <v>374</v>
      </c>
      <c r="J52" s="16"/>
      <c r="K52" s="13">
        <v>0.82</v>
      </c>
      <c r="L52" s="12">
        <v>1</v>
      </c>
      <c r="M52" s="11"/>
      <c r="N52" s="325"/>
      <c r="O52" s="16"/>
      <c r="P52" s="16"/>
      <c r="Q52" s="16"/>
      <c r="R52" s="16"/>
      <c r="S52" s="16"/>
    </row>
    <row r="53" spans="2:19" ht="15.75" x14ac:dyDescent="0.25">
      <c r="B53" s="104"/>
      <c r="C53" s="14"/>
      <c r="D53" s="11"/>
      <c r="E53" s="11"/>
      <c r="F53" s="11"/>
      <c r="G53" s="11"/>
      <c r="H53" s="11"/>
      <c r="I53" s="20" t="s">
        <v>375</v>
      </c>
      <c r="J53" s="19"/>
      <c r="K53" s="22">
        <v>0.8</v>
      </c>
      <c r="L53" s="21">
        <v>1</v>
      </c>
      <c r="M53" s="11"/>
      <c r="N53" s="325"/>
      <c r="O53" s="16"/>
      <c r="P53" s="16"/>
      <c r="Q53" s="221"/>
      <c r="R53" s="16"/>
      <c r="S53" s="16"/>
    </row>
    <row r="54" spans="2:19" x14ac:dyDescent="0.2">
      <c r="B54" s="104"/>
      <c r="C54" s="11"/>
      <c r="D54" s="34"/>
      <c r="E54" s="34"/>
      <c r="F54" s="11"/>
      <c r="G54" s="11"/>
      <c r="H54" s="11"/>
      <c r="I54" s="11" t="s">
        <v>376</v>
      </c>
      <c r="J54" s="16"/>
      <c r="K54" s="13">
        <v>0.78</v>
      </c>
      <c r="L54" s="12">
        <v>1</v>
      </c>
      <c r="M54" s="11"/>
      <c r="N54" s="325"/>
      <c r="O54" s="16"/>
      <c r="P54" s="16"/>
      <c r="Q54" s="16"/>
      <c r="R54" s="16"/>
      <c r="S54" s="16"/>
    </row>
    <row r="55" spans="2:19" x14ac:dyDescent="0.2">
      <c r="B55" s="104"/>
      <c r="C55" s="11"/>
      <c r="D55" s="12"/>
      <c r="E55" s="13"/>
      <c r="F55" s="11"/>
      <c r="G55" s="11"/>
      <c r="H55" s="11"/>
      <c r="I55" s="20" t="s">
        <v>377</v>
      </c>
      <c r="J55" s="19"/>
      <c r="K55" s="22">
        <v>0.76</v>
      </c>
      <c r="L55" s="21">
        <v>1</v>
      </c>
      <c r="M55" s="11"/>
      <c r="N55" s="325"/>
      <c r="O55" s="16"/>
      <c r="P55" s="16"/>
      <c r="Q55" s="16"/>
      <c r="R55" s="16"/>
      <c r="S55" s="16"/>
    </row>
    <row r="56" spans="2:19" hidden="1" x14ac:dyDescent="0.2">
      <c r="B56" s="104"/>
      <c r="C56" s="11"/>
      <c r="D56" s="12"/>
      <c r="E56" s="13"/>
      <c r="F56" s="11"/>
      <c r="G56" s="11"/>
      <c r="H56" s="11"/>
      <c r="I56" s="11"/>
      <c r="J56" s="11"/>
      <c r="K56" s="11"/>
      <c r="L56" s="11"/>
      <c r="M56" s="11"/>
      <c r="N56" s="325"/>
      <c r="O56" s="16"/>
      <c r="P56" s="16"/>
      <c r="Q56" s="16"/>
      <c r="R56" s="16"/>
      <c r="S56" s="16"/>
    </row>
    <row r="57" spans="2:19" ht="6.6" hidden="1" customHeight="1" thickBot="1" x14ac:dyDescent="0.25">
      <c r="B57" s="104"/>
      <c r="C57" s="11"/>
      <c r="D57" s="12"/>
      <c r="E57" s="13"/>
      <c r="F57" s="11"/>
      <c r="G57" s="11"/>
      <c r="H57" s="11"/>
      <c r="I57" s="11"/>
      <c r="J57" s="11"/>
      <c r="K57" s="11"/>
      <c r="L57" s="11"/>
      <c r="M57" s="11"/>
      <c r="N57" s="325"/>
      <c r="O57" s="16"/>
      <c r="P57" s="16"/>
      <c r="Q57" s="16"/>
      <c r="R57" s="16"/>
      <c r="S57" s="16"/>
    </row>
    <row r="58" spans="2:19" ht="9.6" hidden="1" customHeight="1" thickBot="1" x14ac:dyDescent="0.25">
      <c r="B58" s="104"/>
      <c r="C58" s="11"/>
      <c r="D58" s="12"/>
      <c r="E58" s="12"/>
      <c r="F58" s="11"/>
      <c r="G58" s="11"/>
      <c r="H58" s="11"/>
      <c r="I58" s="11"/>
      <c r="J58" s="11"/>
      <c r="K58" s="11"/>
      <c r="L58" s="11"/>
      <c r="M58" s="11"/>
      <c r="N58" s="325"/>
      <c r="O58" s="16"/>
      <c r="P58" s="16"/>
      <c r="Q58" s="16"/>
      <c r="R58" s="16"/>
      <c r="S58" s="16"/>
    </row>
    <row r="59" spans="2:19" ht="9.6" customHeight="1" thickBot="1" x14ac:dyDescent="0.25">
      <c r="B59" s="104"/>
      <c r="C59" s="200"/>
      <c r="D59" s="201"/>
      <c r="E59" s="201"/>
      <c r="F59" s="200"/>
      <c r="G59" s="200"/>
      <c r="H59" s="200"/>
      <c r="I59" s="200"/>
      <c r="J59" s="200"/>
      <c r="K59" s="200"/>
      <c r="L59" s="200"/>
      <c r="M59" s="200"/>
      <c r="N59" s="325"/>
      <c r="O59" s="16"/>
      <c r="P59" s="16"/>
      <c r="Q59" s="16"/>
      <c r="R59" s="16"/>
      <c r="S59" s="16"/>
    </row>
    <row r="60" spans="2:19" ht="22.15" hidden="1" customHeight="1" thickTop="1" x14ac:dyDescent="0.25">
      <c r="B60" s="104"/>
      <c r="C60" s="14" t="s">
        <v>483</v>
      </c>
      <c r="D60" s="12"/>
      <c r="E60" s="12"/>
      <c r="F60" s="11"/>
      <c r="G60" s="11"/>
      <c r="H60" s="11"/>
      <c r="I60" s="11"/>
      <c r="J60" s="11"/>
      <c r="K60" s="11"/>
      <c r="L60" s="11"/>
      <c r="M60" s="11"/>
      <c r="N60" s="325"/>
      <c r="O60" s="16"/>
      <c r="P60" s="16"/>
      <c r="Q60" s="16"/>
      <c r="R60" s="16"/>
      <c r="S60" s="16"/>
    </row>
    <row r="61" spans="2:19" ht="16.5" hidden="1" thickTop="1" x14ac:dyDescent="0.25">
      <c r="B61" s="104"/>
      <c r="C61" s="49" t="s">
        <v>449</v>
      </c>
      <c r="D61" s="12"/>
      <c r="E61" s="12"/>
      <c r="F61" s="11"/>
      <c r="G61" s="11"/>
      <c r="H61" s="11"/>
      <c r="I61" s="11"/>
      <c r="J61" s="11"/>
      <c r="K61" s="11"/>
      <c r="L61" s="11"/>
      <c r="M61" s="11"/>
      <c r="N61" s="325"/>
      <c r="O61" s="16"/>
      <c r="P61" s="16"/>
      <c r="Q61" s="16"/>
      <c r="R61" s="16"/>
      <c r="S61" s="16"/>
    </row>
    <row r="62" spans="2:19" ht="11.45" hidden="1" customHeight="1" x14ac:dyDescent="0.25">
      <c r="B62" s="104"/>
      <c r="C62" s="14"/>
      <c r="D62" s="12"/>
      <c r="E62" s="12"/>
      <c r="F62" s="11"/>
      <c r="G62" s="11"/>
      <c r="H62" s="11"/>
      <c r="I62" s="11"/>
      <c r="J62" s="11"/>
      <c r="K62" s="11"/>
      <c r="L62" s="11"/>
      <c r="M62" s="11"/>
      <c r="N62" s="325"/>
      <c r="O62" s="16"/>
      <c r="P62" s="16"/>
      <c r="Q62" s="16"/>
      <c r="R62" s="16"/>
      <c r="S62" s="16"/>
    </row>
    <row r="63" spans="2:19" ht="13.5" hidden="1" thickTop="1" x14ac:dyDescent="0.2">
      <c r="B63" s="104"/>
      <c r="C63" s="11"/>
      <c r="D63" s="43" t="s">
        <v>401</v>
      </c>
      <c r="E63" s="44"/>
      <c r="F63" s="45"/>
      <c r="G63" s="45"/>
      <c r="H63" s="45"/>
      <c r="I63" s="45"/>
      <c r="J63" s="45"/>
      <c r="K63" s="45"/>
      <c r="L63" s="11"/>
      <c r="M63" s="11"/>
      <c r="N63" s="325"/>
      <c r="O63" s="16"/>
      <c r="P63" s="16"/>
      <c r="Q63" s="16"/>
      <c r="R63" s="16"/>
      <c r="S63" s="16"/>
    </row>
    <row r="64" spans="2:19" ht="13.5" hidden="1" thickTop="1" x14ac:dyDescent="0.2">
      <c r="B64" s="104"/>
      <c r="C64" s="11"/>
      <c r="D64" s="46" t="s">
        <v>415</v>
      </c>
      <c r="E64" s="47"/>
      <c r="F64" s="48"/>
      <c r="G64" s="48"/>
      <c r="H64" s="48"/>
      <c r="I64" s="48"/>
      <c r="J64" s="48"/>
      <c r="K64" s="48"/>
      <c r="L64" s="11"/>
      <c r="M64" s="11"/>
      <c r="N64" s="325"/>
      <c r="O64" s="16"/>
      <c r="P64" s="16"/>
      <c r="Q64" s="16"/>
      <c r="R64" s="16"/>
      <c r="S64" s="16"/>
    </row>
    <row r="65" spans="2:19" ht="13.5" hidden="1" thickTop="1" x14ac:dyDescent="0.2">
      <c r="B65" s="104"/>
      <c r="C65" s="11"/>
      <c r="D65" s="57" t="s">
        <v>504</v>
      </c>
      <c r="E65" s="58"/>
      <c r="F65" s="59"/>
      <c r="G65" s="59"/>
      <c r="H65" s="59"/>
      <c r="I65" s="59"/>
      <c r="J65" s="59"/>
      <c r="K65" s="59"/>
      <c r="L65" s="11"/>
      <c r="M65" s="11"/>
      <c r="N65" s="325"/>
      <c r="O65" s="16"/>
      <c r="P65" s="16"/>
      <c r="Q65" s="16"/>
      <c r="R65" s="16"/>
      <c r="S65" s="16"/>
    </row>
    <row r="66" spans="2:19" ht="15" hidden="1" customHeight="1" x14ac:dyDescent="0.2">
      <c r="B66" s="104"/>
      <c r="C66" s="11"/>
      <c r="D66" s="67" t="s">
        <v>509</v>
      </c>
      <c r="E66" s="68"/>
      <c r="F66" s="69"/>
      <c r="G66" s="69"/>
      <c r="H66" s="69"/>
      <c r="I66" s="69"/>
      <c r="J66" s="69"/>
      <c r="K66" s="69"/>
      <c r="L66" s="11"/>
      <c r="M66" s="11"/>
      <c r="N66" s="325"/>
      <c r="O66" s="16"/>
      <c r="P66" s="16"/>
      <c r="Q66" s="16"/>
      <c r="R66" s="16"/>
      <c r="S66" s="16"/>
    </row>
    <row r="67" spans="2:19" ht="15" hidden="1" customHeight="1" x14ac:dyDescent="0.2">
      <c r="B67" s="104"/>
      <c r="C67" s="11"/>
      <c r="D67" s="42"/>
      <c r="E67" s="12"/>
      <c r="F67" s="11"/>
      <c r="G67" s="11"/>
      <c r="H67" s="11"/>
      <c r="I67" s="11"/>
      <c r="J67" s="11"/>
      <c r="K67" s="11"/>
      <c r="L67" s="11"/>
      <c r="M67" s="11"/>
      <c r="N67" s="325"/>
      <c r="O67" s="16"/>
      <c r="P67" s="16"/>
      <c r="Q67" s="16"/>
      <c r="R67" s="16"/>
      <c r="S67" s="16"/>
    </row>
    <row r="68" spans="2:19" ht="14.45" hidden="1" customHeight="1" x14ac:dyDescent="0.2">
      <c r="B68" s="104"/>
      <c r="C68" s="11"/>
      <c r="D68" s="42"/>
      <c r="E68" s="12"/>
      <c r="F68" s="11"/>
      <c r="G68" s="11"/>
      <c r="H68" s="431" t="s">
        <v>414</v>
      </c>
      <c r="I68" s="432"/>
      <c r="J68" s="432"/>
      <c r="K68" s="432"/>
      <c r="L68" s="433"/>
      <c r="M68" s="11"/>
      <c r="N68" s="325"/>
      <c r="O68" s="16"/>
      <c r="P68" s="16"/>
      <c r="Q68" s="16"/>
      <c r="R68" s="16"/>
      <c r="S68" s="16"/>
    </row>
    <row r="69" spans="2:19" ht="14.25" hidden="1" thickTop="1" thickBot="1" x14ac:dyDescent="0.25">
      <c r="B69" s="104"/>
      <c r="C69" s="11"/>
      <c r="D69" s="426" t="s">
        <v>437</v>
      </c>
      <c r="E69" s="426"/>
      <c r="F69" s="426"/>
      <c r="G69" s="11"/>
      <c r="H69" s="427" t="s">
        <v>409</v>
      </c>
      <c r="I69" s="428"/>
      <c r="J69" s="16"/>
      <c r="K69" s="429" t="s">
        <v>410</v>
      </c>
      <c r="L69" s="430"/>
      <c r="M69" s="11"/>
      <c r="N69" s="325"/>
      <c r="O69" s="16"/>
      <c r="P69" s="16"/>
      <c r="Q69" s="16"/>
      <c r="R69" s="16"/>
      <c r="S69" s="16"/>
    </row>
    <row r="70" spans="2:19" ht="6" hidden="1" customHeight="1" thickTop="1" x14ac:dyDescent="0.2">
      <c r="B70" s="104"/>
      <c r="C70" s="11"/>
      <c r="D70" s="426"/>
      <c r="E70" s="426"/>
      <c r="F70" s="426"/>
      <c r="G70" s="11"/>
      <c r="H70" s="434" t="s">
        <v>404</v>
      </c>
      <c r="I70" s="436" t="s">
        <v>405</v>
      </c>
      <c r="J70" s="16"/>
      <c r="K70" s="434" t="s">
        <v>404</v>
      </c>
      <c r="L70" s="436" t="s">
        <v>405</v>
      </c>
      <c r="M70" s="11"/>
      <c r="N70" s="325"/>
      <c r="O70" s="16"/>
      <c r="P70" s="16"/>
      <c r="Q70" s="16"/>
      <c r="R70" s="16"/>
      <c r="S70" s="16"/>
    </row>
    <row r="71" spans="2:19" ht="13.5" hidden="1" thickTop="1" x14ac:dyDescent="0.2">
      <c r="B71" s="104"/>
      <c r="C71" s="11"/>
      <c r="D71" s="76" t="s">
        <v>402</v>
      </c>
      <c r="E71" s="77"/>
      <c r="F71" s="78"/>
      <c r="G71" s="11"/>
      <c r="H71" s="435"/>
      <c r="I71" s="437"/>
      <c r="J71" s="16"/>
      <c r="K71" s="435"/>
      <c r="L71" s="437"/>
      <c r="M71" s="11"/>
      <c r="N71" s="325"/>
      <c r="O71" s="222"/>
      <c r="P71" s="222"/>
      <c r="Q71" s="16"/>
      <c r="R71" s="16"/>
      <c r="S71" s="16"/>
    </row>
    <row r="72" spans="2:19" ht="13.5" hidden="1" thickTop="1" x14ac:dyDescent="0.2">
      <c r="B72" s="104"/>
      <c r="C72" s="11"/>
      <c r="D72" s="76"/>
      <c r="E72" s="77" t="s">
        <v>389</v>
      </c>
      <c r="F72" s="121">
        <f>E11</f>
        <v>111.89</v>
      </c>
      <c r="G72" s="50"/>
      <c r="H72" s="51">
        <v>1</v>
      </c>
      <c r="I72" s="52">
        <f>F72*H72</f>
        <v>111.89</v>
      </c>
      <c r="J72" s="82"/>
      <c r="K72" s="53">
        <v>0.96</v>
      </c>
      <c r="L72" s="52">
        <f>F72*K72</f>
        <v>107.4144</v>
      </c>
      <c r="M72" s="11"/>
      <c r="N72" s="325"/>
      <c r="O72" s="16"/>
      <c r="P72" s="16"/>
      <c r="Q72" s="16"/>
      <c r="R72" s="16"/>
      <c r="S72" s="16"/>
    </row>
    <row r="73" spans="2:19" ht="13.5" hidden="1" thickTop="1" x14ac:dyDescent="0.2">
      <c r="B73" s="104"/>
      <c r="C73" s="11"/>
      <c r="D73" s="76"/>
      <c r="E73" s="77" t="s">
        <v>390</v>
      </c>
      <c r="F73" s="121">
        <f>F11</f>
        <v>101.99770000000001</v>
      </c>
      <c r="G73" s="50"/>
      <c r="H73" s="51">
        <v>1</v>
      </c>
      <c r="I73" s="52">
        <f>F73*H73</f>
        <v>101.99770000000001</v>
      </c>
      <c r="J73" s="82"/>
      <c r="K73" s="54">
        <v>0.96</v>
      </c>
      <c r="L73" s="52">
        <f>F73*K73</f>
        <v>97.917792000000006</v>
      </c>
      <c r="M73" s="11"/>
      <c r="N73" s="325"/>
      <c r="O73" s="16"/>
      <c r="P73" s="16"/>
      <c r="Q73" s="16"/>
      <c r="R73" s="16"/>
      <c r="S73" s="16"/>
    </row>
    <row r="74" spans="2:19" ht="13.5" hidden="1" thickTop="1" x14ac:dyDescent="0.2">
      <c r="B74" s="104"/>
      <c r="C74" s="11"/>
      <c r="D74" s="76" t="s">
        <v>396</v>
      </c>
      <c r="E74" s="77"/>
      <c r="F74" s="121"/>
      <c r="G74" s="50"/>
      <c r="H74" s="81"/>
      <c r="I74" s="52"/>
      <c r="J74" s="82"/>
      <c r="K74" s="83"/>
      <c r="L74" s="52"/>
      <c r="M74" s="11"/>
      <c r="N74" s="325"/>
      <c r="O74" s="16"/>
      <c r="P74" s="16"/>
      <c r="Q74" s="16"/>
      <c r="R74" s="16"/>
      <c r="S74" s="16"/>
    </row>
    <row r="75" spans="2:19" ht="13.5" hidden="1" thickTop="1" x14ac:dyDescent="0.2">
      <c r="B75" s="104"/>
      <c r="C75" s="11"/>
      <c r="D75" s="76"/>
      <c r="E75" s="77" t="s">
        <v>391</v>
      </c>
      <c r="F75" s="121">
        <f>H8</f>
        <v>59.2712</v>
      </c>
      <c r="G75" s="50"/>
      <c r="H75" s="81" t="s">
        <v>403</v>
      </c>
      <c r="I75" s="52">
        <f>F75</f>
        <v>59.2712</v>
      </c>
      <c r="J75" s="82"/>
      <c r="K75" s="83" t="s">
        <v>403</v>
      </c>
      <c r="L75" s="52">
        <f>F75</f>
        <v>59.2712</v>
      </c>
      <c r="M75" s="11"/>
      <c r="N75" s="325"/>
      <c r="O75" s="16"/>
      <c r="P75" s="16"/>
      <c r="Q75" s="16"/>
      <c r="R75" s="16"/>
      <c r="S75" s="16"/>
    </row>
    <row r="76" spans="2:19" ht="13.5" hidden="1" thickTop="1" x14ac:dyDescent="0.2">
      <c r="B76" s="104"/>
      <c r="C76" s="11"/>
      <c r="D76" s="76" t="s">
        <v>397</v>
      </c>
      <c r="E76" s="77"/>
      <c r="F76" s="121"/>
      <c r="G76" s="50"/>
      <c r="H76" s="81"/>
      <c r="I76" s="52"/>
      <c r="J76" s="82"/>
      <c r="K76" s="83"/>
      <c r="L76" s="52"/>
      <c r="M76" s="11"/>
      <c r="N76" s="325"/>
      <c r="O76" s="16"/>
      <c r="P76" s="16"/>
      <c r="Q76" s="16"/>
      <c r="R76" s="16"/>
      <c r="S76" s="16"/>
    </row>
    <row r="77" spans="2:19" ht="13.5" hidden="1" thickTop="1" x14ac:dyDescent="0.2">
      <c r="B77" s="104"/>
      <c r="C77" s="11"/>
      <c r="D77" s="76"/>
      <c r="E77" s="79" t="s">
        <v>392</v>
      </c>
      <c r="F77" s="121">
        <f>J21</f>
        <v>125.6497</v>
      </c>
      <c r="G77" s="50"/>
      <c r="H77" s="81" t="s">
        <v>403</v>
      </c>
      <c r="I77" s="52">
        <f>F77</f>
        <v>125.6497</v>
      </c>
      <c r="J77" s="82"/>
      <c r="K77" s="83" t="s">
        <v>403</v>
      </c>
      <c r="L77" s="52">
        <f>F77</f>
        <v>125.6497</v>
      </c>
      <c r="M77" s="11"/>
      <c r="N77" s="325"/>
      <c r="O77" s="16"/>
      <c r="P77" s="16"/>
      <c r="Q77" s="16"/>
      <c r="R77" s="16"/>
      <c r="S77" s="16"/>
    </row>
    <row r="78" spans="2:19" ht="13.5" hidden="1" thickTop="1" x14ac:dyDescent="0.2">
      <c r="B78" s="104"/>
      <c r="C78" s="11"/>
      <c r="D78" s="76" t="s">
        <v>398</v>
      </c>
      <c r="E78" s="77"/>
      <c r="F78" s="121"/>
      <c r="G78" s="50"/>
      <c r="H78" s="81"/>
      <c r="I78" s="53"/>
      <c r="J78" s="82"/>
      <c r="K78" s="83"/>
      <c r="L78" s="53"/>
      <c r="M78" s="11"/>
      <c r="N78" s="325"/>
      <c r="O78" s="16"/>
      <c r="P78" s="16"/>
      <c r="Q78" s="16"/>
      <c r="R78" s="16"/>
      <c r="S78" s="16"/>
    </row>
    <row r="79" spans="2:19" ht="13.5" hidden="1" thickTop="1" x14ac:dyDescent="0.2">
      <c r="B79" s="104"/>
      <c r="C79" s="11"/>
      <c r="D79" s="76"/>
      <c r="E79" s="77" t="s">
        <v>393</v>
      </c>
      <c r="F79" s="121">
        <f>L10</f>
        <v>115.95780000000001</v>
      </c>
      <c r="G79" s="50"/>
      <c r="H79" s="51">
        <v>3</v>
      </c>
      <c r="I79" s="52">
        <f>F79*H79</f>
        <v>347.8734</v>
      </c>
      <c r="J79" s="82"/>
      <c r="K79" s="55">
        <v>1</v>
      </c>
      <c r="L79" s="52">
        <f>F79*K79</f>
        <v>115.95780000000001</v>
      </c>
      <c r="M79" s="11"/>
      <c r="N79" s="325"/>
      <c r="O79" s="16"/>
      <c r="P79" s="16"/>
      <c r="Q79" s="16"/>
      <c r="R79" s="16"/>
      <c r="S79" s="16"/>
    </row>
    <row r="80" spans="2:19" ht="13.5" hidden="1" thickTop="1" x14ac:dyDescent="0.2">
      <c r="B80" s="104"/>
      <c r="C80" s="11"/>
      <c r="D80" s="76"/>
      <c r="E80" s="77"/>
      <c r="F80" s="122"/>
      <c r="G80" s="50"/>
      <c r="H80" s="81"/>
      <c r="I80" s="53"/>
      <c r="J80" s="82"/>
      <c r="K80" s="83"/>
      <c r="L80" s="53"/>
      <c r="M80" s="11"/>
      <c r="N80" s="325"/>
      <c r="O80" s="16"/>
      <c r="P80" s="16"/>
      <c r="Q80" s="16"/>
      <c r="R80" s="16"/>
      <c r="S80" s="16"/>
    </row>
    <row r="81" spans="2:19" ht="14.25" hidden="1" thickTop="1" thickBot="1" x14ac:dyDescent="0.25">
      <c r="B81" s="104"/>
      <c r="C81" s="11"/>
      <c r="D81" s="78"/>
      <c r="E81" s="80" t="s">
        <v>399</v>
      </c>
      <c r="F81" s="198">
        <f>M6</f>
        <v>116.46</v>
      </c>
      <c r="G81" s="50"/>
      <c r="H81" s="81" t="s">
        <v>403</v>
      </c>
      <c r="I81" s="199">
        <f>F81</f>
        <v>116.46</v>
      </c>
      <c r="J81" s="82"/>
      <c r="K81" s="83" t="s">
        <v>403</v>
      </c>
      <c r="L81" s="199">
        <f>F81</f>
        <v>116.46</v>
      </c>
      <c r="M81" s="11"/>
      <c r="N81" s="325"/>
      <c r="O81" s="16"/>
      <c r="P81" s="16"/>
      <c r="Q81" s="16"/>
      <c r="R81" s="16"/>
      <c r="S81" s="16"/>
    </row>
    <row r="82" spans="2:19" ht="15.75" hidden="1" thickTop="1" x14ac:dyDescent="0.25">
      <c r="B82" s="104"/>
      <c r="C82" s="11"/>
      <c r="D82" s="41" t="s">
        <v>406</v>
      </c>
      <c r="E82" s="41"/>
      <c r="F82" s="60">
        <f>SUM(F72:F81)</f>
        <v>631.22640000000001</v>
      </c>
      <c r="G82" s="41"/>
      <c r="H82" s="41"/>
      <c r="I82" s="61">
        <f>SUM(I72:I81)</f>
        <v>863.14200000000005</v>
      </c>
      <c r="J82" s="41"/>
      <c r="K82" s="56"/>
      <c r="L82" s="61">
        <f>SUM(L72:L81)</f>
        <v>622.67089200000009</v>
      </c>
      <c r="M82" s="11"/>
      <c r="N82" s="325"/>
      <c r="O82" s="16"/>
      <c r="P82" s="16"/>
      <c r="Q82" s="16"/>
      <c r="R82" s="16"/>
      <c r="S82" s="16"/>
    </row>
    <row r="83" spans="2:19" ht="13.5" hidden="1" thickTop="1" x14ac:dyDescent="0.2">
      <c r="B83" s="104"/>
      <c r="C83" s="11"/>
      <c r="D83" s="66"/>
      <c r="E83" s="66"/>
      <c r="F83" s="66"/>
      <c r="G83" s="66"/>
      <c r="H83" s="66"/>
      <c r="I83" s="66"/>
      <c r="J83" s="66"/>
      <c r="K83" s="66"/>
      <c r="L83" s="66"/>
      <c r="M83" s="11"/>
      <c r="N83" s="325"/>
      <c r="O83" s="16"/>
      <c r="P83" s="16"/>
      <c r="Q83" s="16"/>
      <c r="R83" s="16"/>
      <c r="S83" s="16"/>
    </row>
    <row r="84" spans="2:19" ht="13.5" hidden="1" thickTop="1" x14ac:dyDescent="0.2">
      <c r="B84" s="104"/>
      <c r="C84" s="11"/>
      <c r="D84" s="59"/>
      <c r="E84" s="59"/>
      <c r="F84" s="59"/>
      <c r="G84" s="59"/>
      <c r="H84" s="62" t="s">
        <v>498</v>
      </c>
      <c r="I84" s="59"/>
      <c r="J84" s="59"/>
      <c r="K84" s="59"/>
      <c r="L84" s="59"/>
      <c r="M84" s="11"/>
      <c r="N84" s="325"/>
      <c r="O84" s="16"/>
      <c r="P84" s="16"/>
      <c r="Q84" s="16"/>
      <c r="R84" s="16"/>
      <c r="S84" s="16"/>
    </row>
    <row r="85" spans="2:19" ht="13.5" hidden="1" thickTop="1" x14ac:dyDescent="0.2">
      <c r="B85" s="104"/>
      <c r="C85" s="11"/>
      <c r="D85" s="425" t="s">
        <v>450</v>
      </c>
      <c r="E85" s="425"/>
      <c r="F85" s="171">
        <f>F38</f>
        <v>0.86529999999999996</v>
      </c>
      <c r="G85" s="63"/>
      <c r="H85" s="59"/>
      <c r="I85" s="64">
        <f>(I82*70.8%*$F$85)+(I82*29.2%*1)</f>
        <v>780.82621900080005</v>
      </c>
      <c r="J85" s="65"/>
      <c r="K85" s="65"/>
      <c r="L85" s="64">
        <f>(L82*70.8%*$F$85)+(L82*29.2%*1)</f>
        <v>563.28826344010088</v>
      </c>
      <c r="M85" s="11"/>
      <c r="N85" s="325"/>
      <c r="O85" s="223"/>
      <c r="P85" s="16"/>
      <c r="Q85" s="16"/>
      <c r="R85" s="16"/>
      <c r="S85" s="16"/>
    </row>
    <row r="86" spans="2:19" ht="13.5" hidden="1" thickTop="1" x14ac:dyDescent="0.2">
      <c r="B86" s="104"/>
      <c r="C86" s="11"/>
      <c r="D86" s="11"/>
      <c r="E86" s="11"/>
      <c r="F86" s="11"/>
      <c r="G86" s="11"/>
      <c r="H86" s="11"/>
      <c r="I86" s="11"/>
      <c r="J86" s="11"/>
      <c r="K86" s="11"/>
      <c r="L86" s="11"/>
      <c r="M86" s="11"/>
      <c r="N86" s="325"/>
      <c r="O86" s="16"/>
      <c r="P86" s="16"/>
      <c r="Q86" s="16"/>
      <c r="R86" s="16"/>
      <c r="S86" s="16"/>
    </row>
    <row r="87" spans="2:19" ht="15.75" hidden="1" thickTop="1" x14ac:dyDescent="0.25">
      <c r="B87" s="104"/>
      <c r="C87" s="438" t="s">
        <v>416</v>
      </c>
      <c r="D87" s="438"/>
      <c r="E87" s="438"/>
      <c r="F87" s="274">
        <v>0.99199999999999999</v>
      </c>
      <c r="G87" s="69"/>
      <c r="H87" s="69"/>
      <c r="I87" s="70">
        <f>I85*F87</f>
        <v>774.57960924879364</v>
      </c>
      <c r="J87" s="71"/>
      <c r="K87" s="71"/>
      <c r="L87" s="70">
        <f>L85*F87</f>
        <v>558.78195733258008</v>
      </c>
      <c r="M87" s="69"/>
      <c r="N87" s="325"/>
      <c r="O87" s="16"/>
      <c r="P87" s="16"/>
      <c r="Q87" s="16"/>
      <c r="R87" s="16"/>
      <c r="S87" s="16"/>
    </row>
    <row r="88" spans="2:19" ht="13.5" hidden="1" thickTop="1" x14ac:dyDescent="0.2">
      <c r="B88" s="104"/>
      <c r="C88" s="11"/>
      <c r="D88" s="11"/>
      <c r="E88" s="11"/>
      <c r="F88" s="11"/>
      <c r="G88" s="11"/>
      <c r="H88" s="11"/>
      <c r="I88" s="11"/>
      <c r="J88" s="11"/>
      <c r="K88" s="11"/>
      <c r="L88" s="11"/>
      <c r="M88" s="11"/>
      <c r="N88" s="325"/>
      <c r="O88" s="16"/>
      <c r="P88" s="16"/>
      <c r="Q88" s="16"/>
      <c r="R88" s="16"/>
      <c r="S88" s="16"/>
    </row>
    <row r="89" spans="2:19" ht="13.5" hidden="1" thickTop="1" x14ac:dyDescent="0.2">
      <c r="B89" s="104"/>
      <c r="C89" s="11"/>
      <c r="D89" s="84" t="s">
        <v>445</v>
      </c>
      <c r="E89" s="11"/>
      <c r="F89" s="11"/>
      <c r="G89" s="11"/>
      <c r="H89" s="11"/>
      <c r="I89" s="11"/>
      <c r="J89" s="11"/>
      <c r="K89" s="11"/>
      <c r="L89" s="11"/>
      <c r="M89" s="11"/>
      <c r="N89" s="325"/>
      <c r="O89" s="16"/>
      <c r="P89" s="16"/>
      <c r="Q89" s="16"/>
      <c r="R89" s="16"/>
      <c r="S89" s="16"/>
    </row>
    <row r="90" spans="2:19" ht="13.5" hidden="1" thickTop="1" x14ac:dyDescent="0.2">
      <c r="B90" s="104"/>
      <c r="C90" s="11"/>
      <c r="D90" s="113" t="s">
        <v>438</v>
      </c>
      <c r="E90" s="16"/>
      <c r="F90" s="11"/>
      <c r="G90" s="11"/>
      <c r="H90" s="11"/>
      <c r="I90" s="11"/>
      <c r="J90" s="11"/>
      <c r="K90" s="11"/>
      <c r="L90" s="11"/>
      <c r="M90" s="11"/>
      <c r="N90" s="325"/>
      <c r="O90" s="16"/>
      <c r="P90" s="16"/>
      <c r="Q90" s="16"/>
      <c r="R90" s="16"/>
      <c r="S90" s="16"/>
    </row>
    <row r="91" spans="2:19" ht="14.25" hidden="1" thickTop="1" thickBot="1" x14ac:dyDescent="0.25">
      <c r="B91" s="104"/>
      <c r="C91" s="200"/>
      <c r="D91" s="200"/>
      <c r="E91" s="200"/>
      <c r="F91" s="200"/>
      <c r="G91" s="200"/>
      <c r="H91" s="200"/>
      <c r="I91" s="200"/>
      <c r="J91" s="200"/>
      <c r="K91" s="200"/>
      <c r="L91" s="200"/>
      <c r="M91" s="200"/>
      <c r="N91" s="325"/>
      <c r="O91" s="16"/>
      <c r="P91" s="16"/>
      <c r="Q91" s="16"/>
      <c r="R91" s="16"/>
      <c r="S91" s="16"/>
    </row>
    <row r="92" spans="2:19" ht="13.5" hidden="1" thickTop="1" x14ac:dyDescent="0.2">
      <c r="B92" s="16"/>
      <c r="C92" s="11"/>
      <c r="D92" s="11"/>
      <c r="E92" s="11"/>
      <c r="F92" s="11"/>
      <c r="G92" s="11"/>
      <c r="H92" s="11"/>
      <c r="I92" s="11"/>
      <c r="J92" s="11"/>
      <c r="K92" s="11"/>
      <c r="L92" s="11"/>
      <c r="M92" s="11"/>
      <c r="N92" s="16"/>
      <c r="O92" s="16"/>
      <c r="P92" s="16"/>
      <c r="Q92" s="16"/>
      <c r="R92" s="16"/>
      <c r="S92" s="16"/>
    </row>
    <row r="93" spans="2:19" ht="13.5" hidden="1" thickTop="1" x14ac:dyDescent="0.2">
      <c r="B93" s="16"/>
      <c r="C93" s="11"/>
      <c r="D93" s="11"/>
      <c r="E93" s="11"/>
      <c r="F93" s="11"/>
      <c r="G93" s="11"/>
      <c r="H93" s="11"/>
      <c r="I93" s="11"/>
      <c r="J93" s="11"/>
      <c r="K93" s="11"/>
      <c r="L93" s="11"/>
      <c r="M93" s="11"/>
      <c r="N93" s="16"/>
      <c r="O93" s="16"/>
      <c r="P93" s="16"/>
      <c r="Q93" s="16"/>
      <c r="R93" s="16"/>
      <c r="S93" s="16"/>
    </row>
    <row r="94" spans="2:19" ht="13.5" hidden="1" thickTop="1" x14ac:dyDescent="0.2">
      <c r="B94" s="16"/>
      <c r="C94" s="11"/>
      <c r="D94" s="11"/>
      <c r="E94" s="11"/>
      <c r="F94" s="11"/>
      <c r="G94" s="11"/>
      <c r="H94" s="11"/>
      <c r="I94" s="11"/>
      <c r="J94" s="11"/>
      <c r="K94" s="11"/>
      <c r="L94" s="11"/>
      <c r="M94" s="11"/>
      <c r="N94" s="16"/>
      <c r="O94" s="16"/>
      <c r="P94" s="16"/>
      <c r="Q94" s="16"/>
      <c r="R94" s="16"/>
      <c r="S94" s="16"/>
    </row>
    <row r="95" spans="2:19" ht="13.5" thickTop="1" x14ac:dyDescent="0.2">
      <c r="B95" s="16"/>
      <c r="C95" s="11"/>
      <c r="D95" s="11"/>
      <c r="E95" s="11"/>
      <c r="F95" s="11"/>
      <c r="G95" s="11"/>
      <c r="H95" s="11"/>
      <c r="I95" s="11"/>
      <c r="J95" s="11"/>
      <c r="K95" s="11"/>
      <c r="L95" s="11"/>
      <c r="M95" s="11"/>
      <c r="N95" s="16"/>
      <c r="O95" s="16"/>
      <c r="P95" s="16"/>
      <c r="Q95" s="16"/>
      <c r="R95" s="16"/>
      <c r="S95" s="16"/>
    </row>
    <row r="96" spans="2:19" x14ac:dyDescent="0.2">
      <c r="B96" s="16"/>
      <c r="C96" s="11"/>
      <c r="D96" s="11"/>
      <c r="E96" s="11"/>
      <c r="F96" s="11"/>
      <c r="G96" s="11"/>
      <c r="H96" s="11"/>
      <c r="I96" s="11"/>
      <c r="J96" s="11"/>
      <c r="K96" s="11"/>
      <c r="L96" s="11"/>
      <c r="M96" s="11"/>
      <c r="N96" s="16"/>
      <c r="O96" s="16"/>
      <c r="P96" s="16"/>
      <c r="Q96" s="16"/>
      <c r="R96" s="16"/>
      <c r="S96" s="16"/>
    </row>
    <row r="97" spans="2:19" x14ac:dyDescent="0.2">
      <c r="B97" s="16"/>
      <c r="C97" s="11"/>
      <c r="D97" s="11"/>
      <c r="E97" s="11"/>
      <c r="F97" s="11"/>
      <c r="G97" s="11"/>
      <c r="H97" s="11"/>
      <c r="I97" s="11"/>
      <c r="J97" s="11"/>
      <c r="K97" s="11"/>
      <c r="L97" s="11"/>
      <c r="M97" s="11"/>
      <c r="N97" s="16"/>
      <c r="O97" s="16"/>
      <c r="P97" s="16"/>
      <c r="Q97" s="16"/>
      <c r="R97" s="16"/>
      <c r="S97" s="16"/>
    </row>
    <row r="98" spans="2:19" x14ac:dyDescent="0.2">
      <c r="B98" s="16"/>
      <c r="C98" s="11"/>
      <c r="D98" s="11"/>
      <c r="E98" s="11"/>
      <c r="F98" s="11"/>
      <c r="G98" s="11"/>
      <c r="H98" s="11"/>
      <c r="I98" s="11"/>
      <c r="J98" s="11"/>
      <c r="K98" s="11"/>
      <c r="L98" s="11"/>
      <c r="M98" s="11"/>
      <c r="N98" s="16"/>
      <c r="O98" s="16"/>
      <c r="P98" s="16"/>
      <c r="Q98" s="16"/>
      <c r="R98" s="16"/>
      <c r="S98" s="16"/>
    </row>
    <row r="99" spans="2:19" x14ac:dyDescent="0.2">
      <c r="B99" s="16"/>
      <c r="C99" s="11"/>
      <c r="D99" s="11"/>
      <c r="E99" s="11"/>
      <c r="F99" s="11"/>
      <c r="G99" s="11"/>
      <c r="H99" s="11"/>
      <c r="I99" s="11"/>
      <c r="J99" s="11"/>
      <c r="K99" s="11"/>
      <c r="L99" s="11"/>
      <c r="M99" s="11"/>
      <c r="N99" s="16"/>
      <c r="O99" s="16"/>
      <c r="P99" s="16"/>
      <c r="Q99" s="16"/>
      <c r="R99" s="16"/>
      <c r="S99" s="16"/>
    </row>
    <row r="100" spans="2:19" x14ac:dyDescent="0.2">
      <c r="B100" s="16"/>
      <c r="C100" s="11"/>
      <c r="D100" s="11"/>
      <c r="E100" s="11"/>
      <c r="F100" s="11"/>
      <c r="G100" s="11"/>
      <c r="H100" s="11"/>
      <c r="I100" s="11"/>
      <c r="J100" s="11"/>
      <c r="K100" s="11"/>
      <c r="L100" s="11"/>
      <c r="M100" s="11"/>
      <c r="N100" s="16"/>
      <c r="O100" s="16"/>
      <c r="P100" s="16"/>
      <c r="Q100" s="16"/>
      <c r="R100" s="16"/>
      <c r="S100" s="16"/>
    </row>
    <row r="101" spans="2:19" x14ac:dyDescent="0.2">
      <c r="B101" s="16"/>
      <c r="C101" s="11"/>
      <c r="D101" s="11"/>
      <c r="E101" s="11"/>
      <c r="F101" s="11"/>
      <c r="G101" s="11"/>
      <c r="H101" s="11"/>
      <c r="I101" s="11"/>
      <c r="J101" s="11"/>
      <c r="K101" s="11"/>
      <c r="L101" s="11"/>
      <c r="M101" s="11"/>
      <c r="N101" s="16"/>
      <c r="O101" s="16"/>
      <c r="P101" s="16"/>
      <c r="Q101" s="16"/>
      <c r="R101" s="16"/>
      <c r="S101" s="16"/>
    </row>
    <row r="102" spans="2:19" x14ac:dyDescent="0.2">
      <c r="C102" s="3"/>
      <c r="D102" s="3"/>
      <c r="E102" s="3"/>
      <c r="F102" s="3"/>
      <c r="G102" s="3"/>
      <c r="H102" s="3"/>
      <c r="I102" s="3"/>
      <c r="J102" s="3"/>
      <c r="K102" s="3"/>
      <c r="L102" s="3"/>
      <c r="M102" s="3"/>
    </row>
    <row r="103" spans="2:19" x14ac:dyDescent="0.2">
      <c r="C103" s="3"/>
      <c r="D103" s="3"/>
      <c r="E103" s="3"/>
      <c r="F103" s="3"/>
      <c r="G103" s="3"/>
      <c r="H103" s="3"/>
      <c r="I103" s="3"/>
      <c r="J103" s="3"/>
      <c r="K103" s="3"/>
      <c r="L103" s="3"/>
      <c r="M103" s="3"/>
    </row>
    <row r="104" spans="2:19" x14ac:dyDescent="0.2">
      <c r="C104" s="3"/>
      <c r="D104" s="3"/>
      <c r="E104" s="3"/>
      <c r="F104" s="3"/>
      <c r="G104" s="3"/>
      <c r="H104" s="3"/>
      <c r="I104" s="3"/>
      <c r="J104" s="3"/>
      <c r="K104" s="3"/>
      <c r="L104" s="3"/>
      <c r="M104" s="3"/>
    </row>
    <row r="105" spans="2:19" x14ac:dyDescent="0.2">
      <c r="C105" s="3"/>
      <c r="D105" s="3"/>
      <c r="E105" s="3"/>
      <c r="F105" s="3"/>
      <c r="G105" s="3"/>
      <c r="H105" s="3"/>
      <c r="I105" s="3"/>
      <c r="J105" s="3"/>
      <c r="K105" s="3"/>
      <c r="L105" s="3"/>
      <c r="M105" s="3"/>
    </row>
    <row r="106" spans="2:19" x14ac:dyDescent="0.2">
      <c r="C106" s="3"/>
      <c r="D106" s="3"/>
      <c r="E106" s="3"/>
      <c r="F106" s="3"/>
      <c r="G106" s="3"/>
      <c r="H106" s="3"/>
      <c r="I106" s="3"/>
      <c r="J106" s="3"/>
      <c r="K106" s="3"/>
      <c r="L106" s="3"/>
      <c r="M106" s="3"/>
    </row>
    <row r="107" spans="2:19" x14ac:dyDescent="0.2">
      <c r="C107" s="3"/>
      <c r="D107" s="3"/>
      <c r="E107" s="3"/>
      <c r="F107" s="3"/>
      <c r="G107" s="3"/>
      <c r="H107" s="3"/>
      <c r="I107" s="3"/>
      <c r="J107" s="3"/>
      <c r="K107" s="3"/>
      <c r="L107" s="3"/>
      <c r="M107" s="3"/>
    </row>
    <row r="108" spans="2:19" x14ac:dyDescent="0.2">
      <c r="C108" s="3"/>
      <c r="D108" s="3"/>
      <c r="E108" s="3"/>
      <c r="F108" s="3"/>
      <c r="G108" s="3"/>
      <c r="H108" s="3"/>
      <c r="I108" s="3"/>
      <c r="J108" s="3"/>
      <c r="K108" s="3"/>
      <c r="L108" s="3"/>
      <c r="M108" s="3"/>
    </row>
    <row r="109" spans="2:19" x14ac:dyDescent="0.2">
      <c r="C109" s="3"/>
      <c r="D109" s="3"/>
      <c r="E109" s="3"/>
      <c r="F109" s="3"/>
      <c r="G109" s="3"/>
      <c r="H109" s="3"/>
      <c r="I109" s="3"/>
      <c r="J109" s="3"/>
      <c r="K109" s="3"/>
      <c r="L109" s="3"/>
      <c r="M109" s="3"/>
    </row>
    <row r="110" spans="2:19" x14ac:dyDescent="0.2">
      <c r="C110" s="3"/>
      <c r="D110" s="3"/>
      <c r="E110" s="3"/>
      <c r="F110" s="3"/>
      <c r="G110" s="3"/>
      <c r="H110" s="3"/>
      <c r="I110" s="3"/>
      <c r="J110" s="3"/>
      <c r="K110" s="3"/>
      <c r="L110" s="3"/>
      <c r="M110" s="3"/>
    </row>
    <row r="111" spans="2:19" x14ac:dyDescent="0.2">
      <c r="C111" s="3"/>
      <c r="D111" s="3"/>
      <c r="E111" s="3"/>
      <c r="F111" s="3"/>
      <c r="G111" s="3"/>
      <c r="H111" s="3"/>
      <c r="I111" s="3"/>
      <c r="J111" s="3"/>
      <c r="K111" s="3"/>
      <c r="L111" s="3"/>
      <c r="M111" s="3"/>
    </row>
    <row r="112" spans="2:19" x14ac:dyDescent="0.2">
      <c r="C112" s="3"/>
      <c r="D112" s="3"/>
      <c r="E112" s="3"/>
      <c r="F112" s="3"/>
      <c r="G112" s="3"/>
      <c r="H112" s="3"/>
      <c r="I112" s="3"/>
      <c r="J112" s="3"/>
      <c r="K112" s="3"/>
      <c r="L112" s="3"/>
      <c r="M112" s="3"/>
    </row>
    <row r="113" spans="3:13" x14ac:dyDescent="0.2">
      <c r="C113" s="3"/>
      <c r="D113" s="3"/>
      <c r="E113" s="3"/>
      <c r="F113" s="3"/>
      <c r="G113" s="3"/>
      <c r="H113" s="3"/>
      <c r="I113" s="3"/>
      <c r="J113" s="3"/>
      <c r="K113" s="3"/>
      <c r="L113" s="3"/>
      <c r="M113" s="3"/>
    </row>
    <row r="114" spans="3:13" x14ac:dyDescent="0.2">
      <c r="C114" s="3"/>
      <c r="D114" s="3"/>
      <c r="E114" s="3"/>
      <c r="F114" s="3"/>
      <c r="G114" s="3"/>
      <c r="H114" s="3"/>
      <c r="I114" s="3"/>
      <c r="J114" s="3"/>
      <c r="K114" s="3"/>
      <c r="L114" s="3"/>
      <c r="M114" s="3"/>
    </row>
    <row r="115" spans="3:13" x14ac:dyDescent="0.2">
      <c r="C115" s="3"/>
      <c r="D115" s="3"/>
      <c r="E115" s="3"/>
      <c r="F115" s="3"/>
      <c r="G115" s="3"/>
      <c r="H115" s="3"/>
      <c r="I115" s="3"/>
      <c r="J115" s="3"/>
      <c r="K115" s="3"/>
      <c r="L115" s="3"/>
      <c r="M115" s="3"/>
    </row>
    <row r="116" spans="3:13" x14ac:dyDescent="0.2">
      <c r="C116" s="3"/>
      <c r="D116" s="3"/>
      <c r="E116" s="3"/>
      <c r="F116" s="3"/>
      <c r="G116" s="3"/>
      <c r="H116" s="3"/>
      <c r="I116" s="3"/>
      <c r="J116" s="3"/>
      <c r="K116" s="3"/>
      <c r="L116" s="3"/>
      <c r="M116" s="3"/>
    </row>
  </sheetData>
  <sheetProtection algorithmName="SHA-512" hashValue="GlOddECEPp/Y3TSU1saJCjEvtUSUMFHtZNp2AAKhymTntZW6kZJwH7HuWn9tOEYws0vHMMZtgEWgOu2w8nXhAg==" saltValue="rU4iT6gxmvaMzapFPV2UYQ==" spinCount="100000" sheet="1" objects="1" scenarios="1"/>
  <mergeCells count="10">
    <mergeCell ref="D85:E85"/>
    <mergeCell ref="C87:E87"/>
    <mergeCell ref="H68:L68"/>
    <mergeCell ref="D69:F70"/>
    <mergeCell ref="H69:I69"/>
    <mergeCell ref="K69:L69"/>
    <mergeCell ref="H70:H71"/>
    <mergeCell ref="I70:I71"/>
    <mergeCell ref="K70:K71"/>
    <mergeCell ref="L70:L71"/>
  </mergeCells>
  <pageMargins left="0.25" right="0.25" top="0.75" bottom="0.5" header="0.3" footer="0.3"/>
  <pageSetup orientation="portrait" horizontalDpi="1200" verticalDpi="1200" r:id="rId1"/>
  <headerFooter>
    <oddFooter>&amp;R&amp;"Arial,Bold Italic"&amp;8LeadingAge NY</oddFooter>
  </headerFooter>
  <rowBreaks count="1" manualBreakCount="1">
    <brk id="34" min="2"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27F93-F405-460A-9CBA-2A2B6EECC772}">
  <sheetPr>
    <tabColor theme="3" tint="0.39997558519241921"/>
    <pageSetUpPr fitToPage="1"/>
  </sheetPr>
  <dimension ref="A1:Z73"/>
  <sheetViews>
    <sheetView showGridLines="0" showRowColHeaders="0" zoomScale="111" zoomScaleNormal="110" workbookViewId="0"/>
  </sheetViews>
  <sheetFormatPr defaultRowHeight="12.75" x14ac:dyDescent="0.2"/>
  <cols>
    <col min="1" max="1" width="3.7109375" customWidth="1"/>
    <col min="2" max="2" width="8.42578125" customWidth="1"/>
    <col min="3" max="3" width="6.140625" customWidth="1"/>
    <col min="4" max="4" width="6" customWidth="1"/>
    <col min="6" max="6" width="7" customWidth="1"/>
    <col min="7" max="7" width="10" customWidth="1"/>
    <col min="8" max="8" width="6.140625" style="37" customWidth="1"/>
    <col min="9" max="9" width="6.42578125" customWidth="1"/>
    <col min="10" max="10" width="8.140625" customWidth="1"/>
    <col min="11" max="11" width="9" style="36" customWidth="1"/>
    <col min="12" max="12" width="9.5703125" customWidth="1"/>
    <col min="14" max="14" width="6.5703125" customWidth="1"/>
    <col min="15" max="15" width="7.5703125" customWidth="1"/>
    <col min="16" max="16" width="9.5703125" customWidth="1"/>
  </cols>
  <sheetData>
    <row r="1" spans="1:26" ht="24" customHeight="1" thickBot="1" x14ac:dyDescent="0.4">
      <c r="A1" s="230"/>
      <c r="B1" s="413" t="s">
        <v>553</v>
      </c>
      <c r="C1" s="414"/>
      <c r="D1" s="414"/>
      <c r="E1" s="414"/>
      <c r="F1" s="414"/>
      <c r="G1" s="414"/>
      <c r="H1" s="415"/>
      <c r="I1" s="414"/>
      <c r="J1" s="414"/>
      <c r="K1" s="416"/>
      <c r="L1" s="414"/>
      <c r="M1" s="414"/>
      <c r="N1" s="414"/>
      <c r="O1" s="231"/>
      <c r="P1" s="231"/>
      <c r="Q1" s="231"/>
      <c r="R1" s="350" t="s">
        <v>530</v>
      </c>
      <c r="S1" s="231"/>
      <c r="T1" s="231"/>
      <c r="U1" s="231"/>
      <c r="V1" s="231"/>
      <c r="W1" s="231"/>
      <c r="X1" s="231"/>
      <c r="Y1" s="231"/>
      <c r="Z1" s="231"/>
    </row>
    <row r="2" spans="1:26" ht="26.25" thickBot="1" x14ac:dyDescent="0.25">
      <c r="A2" s="231"/>
      <c r="B2" s="381" t="s">
        <v>388</v>
      </c>
      <c r="C2" s="382" t="s">
        <v>286</v>
      </c>
      <c r="D2" s="382" t="s">
        <v>50</v>
      </c>
      <c r="E2" s="382" t="s">
        <v>381</v>
      </c>
      <c r="F2" s="382" t="s">
        <v>52</v>
      </c>
      <c r="G2" s="382" t="s">
        <v>382</v>
      </c>
      <c r="H2" s="382" t="s">
        <v>287</v>
      </c>
      <c r="I2" s="382" t="s">
        <v>54</v>
      </c>
      <c r="J2" s="382" t="s">
        <v>383</v>
      </c>
      <c r="K2" s="382" t="s">
        <v>384</v>
      </c>
      <c r="L2" s="382" t="s">
        <v>385</v>
      </c>
      <c r="M2" s="382" t="s">
        <v>386</v>
      </c>
      <c r="N2" s="382" t="s">
        <v>288</v>
      </c>
      <c r="O2" s="382" t="s">
        <v>58</v>
      </c>
      <c r="P2" s="383" t="s">
        <v>387</v>
      </c>
      <c r="Q2" s="231"/>
      <c r="R2" s="231"/>
      <c r="S2" s="231"/>
      <c r="T2" s="231"/>
      <c r="U2" s="231"/>
      <c r="V2" s="231"/>
      <c r="W2" s="231"/>
      <c r="X2" s="231"/>
      <c r="Y2" s="231"/>
      <c r="Z2" s="231"/>
    </row>
    <row r="3" spans="1:26" x14ac:dyDescent="0.2">
      <c r="A3" s="231"/>
      <c r="B3" s="235" t="s">
        <v>60</v>
      </c>
      <c r="C3" s="236" t="s">
        <v>127</v>
      </c>
      <c r="D3" s="237">
        <v>1.45</v>
      </c>
      <c r="E3" s="299">
        <v>106.21249999999999</v>
      </c>
      <c r="F3" s="237">
        <v>1.41</v>
      </c>
      <c r="G3" s="299">
        <v>96.133800000000008</v>
      </c>
      <c r="H3" s="236" t="s">
        <v>143</v>
      </c>
      <c r="I3" s="237">
        <v>0.64</v>
      </c>
      <c r="J3" s="299">
        <v>17.504000000000001</v>
      </c>
      <c r="K3" s="238" t="s">
        <v>61</v>
      </c>
      <c r="L3" s="237">
        <v>3.84</v>
      </c>
      <c r="M3" s="299">
        <v>490.2912</v>
      </c>
      <c r="N3" s="236" t="s">
        <v>155</v>
      </c>
      <c r="O3" s="237">
        <v>3.06</v>
      </c>
      <c r="P3" s="346">
        <v>294.76979999999998</v>
      </c>
      <c r="Q3" s="231"/>
      <c r="R3" s="231"/>
      <c r="S3" s="231"/>
      <c r="T3" s="231"/>
      <c r="U3" s="231"/>
      <c r="V3" s="231"/>
      <c r="W3" s="231"/>
      <c r="X3" s="231"/>
      <c r="Y3" s="231"/>
      <c r="Z3" s="231"/>
    </row>
    <row r="4" spans="1:26" x14ac:dyDescent="0.2">
      <c r="A4" s="231"/>
      <c r="B4" s="239" t="s">
        <v>62</v>
      </c>
      <c r="C4" s="240" t="s">
        <v>128</v>
      </c>
      <c r="D4" s="241">
        <v>1.61</v>
      </c>
      <c r="E4" s="300">
        <v>117.9325</v>
      </c>
      <c r="F4" s="241">
        <v>1.54</v>
      </c>
      <c r="G4" s="300">
        <v>104.99720000000001</v>
      </c>
      <c r="H4" s="240" t="s">
        <v>144</v>
      </c>
      <c r="I4" s="241">
        <v>1.72</v>
      </c>
      <c r="J4" s="300">
        <v>47.042000000000002</v>
      </c>
      <c r="K4" s="242" t="s">
        <v>63</v>
      </c>
      <c r="L4" s="241">
        <v>2.9</v>
      </c>
      <c r="M4" s="300">
        <v>370.27199999999999</v>
      </c>
      <c r="N4" s="240" t="s">
        <v>156</v>
      </c>
      <c r="O4" s="241">
        <v>2.39</v>
      </c>
      <c r="P4" s="347">
        <v>230.2287</v>
      </c>
      <c r="Q4" s="231"/>
      <c r="R4" s="231"/>
      <c r="S4" s="231"/>
      <c r="T4" s="231"/>
      <c r="U4" s="231"/>
      <c r="V4" s="231"/>
      <c r="W4" s="231"/>
      <c r="X4" s="231"/>
      <c r="Y4" s="231"/>
      <c r="Z4" s="231"/>
    </row>
    <row r="5" spans="1:26" ht="13.5" thickBot="1" x14ac:dyDescent="0.25">
      <c r="A5" s="231"/>
      <c r="B5" s="364" t="s">
        <v>64</v>
      </c>
      <c r="C5" s="365" t="s">
        <v>129</v>
      </c>
      <c r="D5" s="366">
        <v>1.78</v>
      </c>
      <c r="E5" s="367">
        <v>130.38499999999999</v>
      </c>
      <c r="F5" s="366">
        <v>1.6</v>
      </c>
      <c r="G5" s="367">
        <v>109.08800000000002</v>
      </c>
      <c r="H5" s="365" t="s">
        <v>145</v>
      </c>
      <c r="I5" s="366">
        <v>2.52</v>
      </c>
      <c r="J5" s="367">
        <v>68.921999999999997</v>
      </c>
      <c r="K5" s="368" t="s">
        <v>65</v>
      </c>
      <c r="L5" s="366">
        <v>2.77</v>
      </c>
      <c r="M5" s="367">
        <v>353.67360000000002</v>
      </c>
      <c r="N5" s="365" t="s">
        <v>157</v>
      </c>
      <c r="O5" s="366">
        <v>1.74</v>
      </c>
      <c r="P5" s="369">
        <v>167.61419999999998</v>
      </c>
      <c r="Q5" s="231"/>
      <c r="R5" s="231"/>
      <c r="S5" s="231"/>
      <c r="T5" s="231"/>
      <c r="U5" s="231"/>
      <c r="V5" s="231"/>
      <c r="W5" s="231"/>
      <c r="X5" s="231"/>
      <c r="Y5" s="231"/>
      <c r="Z5" s="231"/>
    </row>
    <row r="6" spans="1:26" x14ac:dyDescent="0.2">
      <c r="A6" s="231"/>
      <c r="B6" s="235" t="s">
        <v>66</v>
      </c>
      <c r="C6" s="236" t="s">
        <v>130</v>
      </c>
      <c r="D6" s="237">
        <v>1.81</v>
      </c>
      <c r="E6" s="299">
        <v>132.58250000000001</v>
      </c>
      <c r="F6" s="237">
        <v>1.45</v>
      </c>
      <c r="G6" s="299">
        <v>98.861000000000004</v>
      </c>
      <c r="H6" s="236" t="s">
        <v>146</v>
      </c>
      <c r="I6" s="237">
        <v>1.38</v>
      </c>
      <c r="J6" s="299">
        <v>37.743000000000002</v>
      </c>
      <c r="K6" s="238" t="s">
        <v>67</v>
      </c>
      <c r="L6" s="237">
        <v>2.27</v>
      </c>
      <c r="M6" s="299">
        <v>289.83359999999999</v>
      </c>
      <c r="N6" s="236" t="s">
        <v>158</v>
      </c>
      <c r="O6" s="237">
        <v>1.26</v>
      </c>
      <c r="P6" s="346">
        <v>121.3758</v>
      </c>
      <c r="Q6" s="231"/>
      <c r="R6" s="231"/>
      <c r="S6" s="231"/>
      <c r="T6" s="231"/>
      <c r="U6" s="231"/>
      <c r="V6" s="231"/>
      <c r="W6" s="231"/>
      <c r="X6" s="231"/>
      <c r="Y6" s="231"/>
      <c r="Z6" s="231"/>
    </row>
    <row r="7" spans="1:26" x14ac:dyDescent="0.2">
      <c r="A7" s="231"/>
      <c r="B7" s="239" t="s">
        <v>68</v>
      </c>
      <c r="C7" s="240" t="s">
        <v>131</v>
      </c>
      <c r="D7" s="241">
        <v>1.34</v>
      </c>
      <c r="E7" s="300">
        <v>98.155000000000001</v>
      </c>
      <c r="F7" s="241">
        <v>1.33</v>
      </c>
      <c r="G7" s="300">
        <v>90.679400000000015</v>
      </c>
      <c r="H7" s="240" t="s">
        <v>147</v>
      </c>
      <c r="I7" s="241">
        <v>2.21</v>
      </c>
      <c r="J7" s="300">
        <v>60.4435</v>
      </c>
      <c r="K7" s="242" t="s">
        <v>69</v>
      </c>
      <c r="L7" s="241">
        <v>1.88</v>
      </c>
      <c r="M7" s="300">
        <v>240.0384</v>
      </c>
      <c r="N7" s="240" t="s">
        <v>159</v>
      </c>
      <c r="O7" s="241">
        <v>0.91</v>
      </c>
      <c r="P7" s="347">
        <v>87.660300000000007</v>
      </c>
      <c r="Q7" s="231"/>
      <c r="R7" s="231"/>
      <c r="S7" s="231"/>
      <c r="T7" s="231"/>
      <c r="U7" s="231"/>
      <c r="V7" s="231"/>
      <c r="W7" s="231"/>
      <c r="X7" s="231"/>
      <c r="Y7" s="231"/>
      <c r="Z7" s="231"/>
    </row>
    <row r="8" spans="1:26" ht="13.5" thickBot="1" x14ac:dyDescent="0.25">
      <c r="A8" s="231"/>
      <c r="B8" s="364" t="s">
        <v>70</v>
      </c>
      <c r="C8" s="365" t="s">
        <v>132</v>
      </c>
      <c r="D8" s="366">
        <v>1.52</v>
      </c>
      <c r="E8" s="367">
        <v>111.34</v>
      </c>
      <c r="F8" s="366">
        <v>1.51</v>
      </c>
      <c r="G8" s="367">
        <v>102.95180000000001</v>
      </c>
      <c r="H8" s="365" t="s">
        <v>148</v>
      </c>
      <c r="I8" s="366">
        <v>2.82</v>
      </c>
      <c r="J8" s="367">
        <v>77.126999999999995</v>
      </c>
      <c r="K8" s="368" t="s">
        <v>71</v>
      </c>
      <c r="L8" s="366">
        <v>2.12</v>
      </c>
      <c r="M8" s="367">
        <v>270.6816</v>
      </c>
      <c r="N8" s="365" t="s">
        <v>160</v>
      </c>
      <c r="O8" s="366">
        <v>0.68</v>
      </c>
      <c r="P8" s="369">
        <v>65.504400000000004</v>
      </c>
      <c r="Q8" s="231"/>
      <c r="R8" s="231"/>
      <c r="S8" s="231"/>
      <c r="T8" s="231"/>
      <c r="U8" s="231"/>
      <c r="V8" s="231"/>
      <c r="W8" s="231"/>
      <c r="X8" s="231"/>
      <c r="Y8" s="231"/>
      <c r="Z8" s="231"/>
    </row>
    <row r="9" spans="1:26" x14ac:dyDescent="0.2">
      <c r="A9" s="231"/>
      <c r="B9" s="235" t="s">
        <v>72</v>
      </c>
      <c r="C9" s="236" t="s">
        <v>133</v>
      </c>
      <c r="D9" s="237">
        <v>1.58</v>
      </c>
      <c r="E9" s="299">
        <v>115.735</v>
      </c>
      <c r="F9" s="237">
        <v>1.55</v>
      </c>
      <c r="G9" s="299">
        <v>105.67900000000002</v>
      </c>
      <c r="H9" s="236" t="s">
        <v>149</v>
      </c>
      <c r="I9" s="237">
        <v>1.93</v>
      </c>
      <c r="J9" s="299">
        <v>52.785499999999999</v>
      </c>
      <c r="K9" s="238" t="s">
        <v>73</v>
      </c>
      <c r="L9" s="237">
        <v>1.76</v>
      </c>
      <c r="M9" s="299">
        <v>224.71680000000001</v>
      </c>
      <c r="N9" s="243"/>
      <c r="O9" s="244"/>
      <c r="P9" s="245"/>
      <c r="Q9" s="231"/>
      <c r="R9" s="231"/>
      <c r="S9" s="231"/>
      <c r="T9" s="231"/>
      <c r="U9" s="231"/>
      <c r="V9" s="231"/>
      <c r="W9" s="231"/>
      <c r="X9" s="231"/>
      <c r="Y9" s="231"/>
      <c r="Z9" s="231"/>
    </row>
    <row r="10" spans="1:26" x14ac:dyDescent="0.2">
      <c r="A10" s="231"/>
      <c r="B10" s="239" t="s">
        <v>74</v>
      </c>
      <c r="C10" s="240" t="s">
        <v>134</v>
      </c>
      <c r="D10" s="241">
        <v>1.1000000000000001</v>
      </c>
      <c r="E10" s="300">
        <v>80.575000000000003</v>
      </c>
      <c r="F10" s="241">
        <v>1.0900000000000001</v>
      </c>
      <c r="G10" s="300">
        <v>74.316200000000009</v>
      </c>
      <c r="H10" s="240" t="s">
        <v>150</v>
      </c>
      <c r="I10" s="241">
        <v>2.7</v>
      </c>
      <c r="J10" s="300">
        <v>73.845000000000013</v>
      </c>
      <c r="K10" s="242" t="s">
        <v>75</v>
      </c>
      <c r="L10" s="241">
        <v>1.97</v>
      </c>
      <c r="M10" s="300">
        <v>251.52960000000002</v>
      </c>
      <c r="N10" s="246"/>
      <c r="O10" s="247"/>
      <c r="P10" s="248"/>
      <c r="Q10" s="231"/>
      <c r="R10" s="231"/>
      <c r="S10" s="231"/>
      <c r="T10" s="231"/>
      <c r="U10" s="231"/>
      <c r="V10" s="231"/>
      <c r="W10" s="231"/>
      <c r="X10" s="231"/>
      <c r="Y10" s="231"/>
      <c r="Z10" s="231"/>
    </row>
    <row r="11" spans="1:26" ht="13.5" thickBot="1" x14ac:dyDescent="0.25">
      <c r="A11" s="231"/>
      <c r="B11" s="364" t="s">
        <v>76</v>
      </c>
      <c r="C11" s="365" t="s">
        <v>135</v>
      </c>
      <c r="D11" s="366">
        <v>1.07</v>
      </c>
      <c r="E11" s="367">
        <v>78.377499999999998</v>
      </c>
      <c r="F11" s="366">
        <v>1.1200000000000001</v>
      </c>
      <c r="G11" s="367">
        <v>76.36160000000001</v>
      </c>
      <c r="H11" s="365" t="s">
        <v>151</v>
      </c>
      <c r="I11" s="366">
        <v>3.34</v>
      </c>
      <c r="J11" s="367">
        <v>91.349000000000004</v>
      </c>
      <c r="K11" s="368" t="s">
        <v>77</v>
      </c>
      <c r="L11" s="366">
        <v>1.64</v>
      </c>
      <c r="M11" s="367">
        <v>209.39519999999999</v>
      </c>
      <c r="N11" s="370"/>
      <c r="O11" s="371"/>
      <c r="P11" s="372"/>
      <c r="Q11" s="231"/>
      <c r="R11" s="231"/>
      <c r="S11" s="231"/>
      <c r="T11" s="231"/>
      <c r="U11" s="231"/>
      <c r="V11" s="231"/>
      <c r="W11" s="231"/>
      <c r="X11" s="231"/>
      <c r="Y11" s="231"/>
      <c r="Z11" s="231"/>
    </row>
    <row r="12" spans="1:26" x14ac:dyDescent="0.2">
      <c r="A12" s="231"/>
      <c r="B12" s="235" t="s">
        <v>78</v>
      </c>
      <c r="C12" s="236" t="s">
        <v>136</v>
      </c>
      <c r="D12" s="237">
        <v>1.34</v>
      </c>
      <c r="E12" s="299">
        <v>98.155000000000001</v>
      </c>
      <c r="F12" s="237">
        <v>1.37</v>
      </c>
      <c r="G12" s="299">
        <v>93.406600000000012</v>
      </c>
      <c r="H12" s="236" t="s">
        <v>152</v>
      </c>
      <c r="I12" s="237">
        <v>2.83</v>
      </c>
      <c r="J12" s="299">
        <v>77.400500000000008</v>
      </c>
      <c r="K12" s="238" t="s">
        <v>79</v>
      </c>
      <c r="L12" s="237">
        <v>1.63</v>
      </c>
      <c r="M12" s="299">
        <v>208.11840000000001</v>
      </c>
      <c r="N12" s="243"/>
      <c r="O12" s="244"/>
      <c r="P12" s="245"/>
      <c r="Q12" s="231"/>
      <c r="R12" s="231"/>
      <c r="S12" s="231"/>
      <c r="T12" s="231"/>
      <c r="U12" s="231"/>
      <c r="V12" s="231"/>
      <c r="W12" s="231"/>
      <c r="X12" s="231"/>
      <c r="Y12" s="231"/>
      <c r="Z12" s="231"/>
    </row>
    <row r="13" spans="1:26" x14ac:dyDescent="0.2">
      <c r="A13" s="231"/>
      <c r="B13" s="239" t="s">
        <v>80</v>
      </c>
      <c r="C13" s="240" t="s">
        <v>137</v>
      </c>
      <c r="D13" s="241">
        <v>1.44</v>
      </c>
      <c r="E13" s="300">
        <v>105.47999999999999</v>
      </c>
      <c r="F13" s="241">
        <v>1.46</v>
      </c>
      <c r="G13" s="300">
        <v>99.542800000000014</v>
      </c>
      <c r="H13" s="240" t="s">
        <v>153</v>
      </c>
      <c r="I13" s="241">
        <v>3.5</v>
      </c>
      <c r="J13" s="300">
        <v>95.725000000000009</v>
      </c>
      <c r="K13" s="242" t="s">
        <v>81</v>
      </c>
      <c r="L13" s="241">
        <v>1.35</v>
      </c>
      <c r="M13" s="300">
        <v>172.36800000000002</v>
      </c>
      <c r="N13" s="246"/>
      <c r="O13" s="247"/>
      <c r="P13" s="248"/>
      <c r="Q13" s="231"/>
      <c r="R13" s="231"/>
      <c r="S13" s="231"/>
      <c r="T13" s="231"/>
      <c r="U13" s="231"/>
      <c r="V13" s="231"/>
      <c r="W13" s="231"/>
      <c r="X13" s="231"/>
      <c r="Y13" s="231"/>
      <c r="Z13" s="231"/>
    </row>
    <row r="14" spans="1:26" ht="13.5" thickBot="1" x14ac:dyDescent="0.25">
      <c r="A14" s="231"/>
      <c r="B14" s="364" t="s">
        <v>82</v>
      </c>
      <c r="C14" s="365" t="s">
        <v>138</v>
      </c>
      <c r="D14" s="366">
        <v>1.03</v>
      </c>
      <c r="E14" s="367">
        <v>75.447500000000005</v>
      </c>
      <c r="F14" s="366">
        <v>1.05</v>
      </c>
      <c r="G14" s="367">
        <v>71.589000000000013</v>
      </c>
      <c r="H14" s="365" t="s">
        <v>154</v>
      </c>
      <c r="I14" s="366">
        <v>3.98</v>
      </c>
      <c r="J14" s="367">
        <v>108.85300000000001</v>
      </c>
      <c r="K14" s="368" t="s">
        <v>83</v>
      </c>
      <c r="L14" s="366">
        <v>1.77</v>
      </c>
      <c r="M14" s="367">
        <v>225.99360000000001</v>
      </c>
      <c r="N14" s="370"/>
      <c r="O14" s="371"/>
      <c r="P14" s="372"/>
      <c r="Q14" s="231"/>
      <c r="R14" s="231"/>
      <c r="S14" s="231"/>
      <c r="T14" s="231"/>
      <c r="U14" s="231"/>
      <c r="V14" s="231"/>
      <c r="W14" s="231"/>
      <c r="X14" s="231"/>
      <c r="Y14" s="231"/>
      <c r="Z14" s="231"/>
    </row>
    <row r="15" spans="1:26" x14ac:dyDescent="0.2">
      <c r="A15" s="231"/>
      <c r="B15" s="235" t="s">
        <v>84</v>
      </c>
      <c r="C15" s="236" t="s">
        <v>139</v>
      </c>
      <c r="D15" s="237">
        <v>1.2</v>
      </c>
      <c r="E15" s="299">
        <v>87.899999999999991</v>
      </c>
      <c r="F15" s="237">
        <v>1.23</v>
      </c>
      <c r="G15" s="299">
        <v>83.861400000000003</v>
      </c>
      <c r="H15" s="249"/>
      <c r="I15" s="244"/>
      <c r="J15" s="244"/>
      <c r="K15" s="238" t="s">
        <v>85</v>
      </c>
      <c r="L15" s="237">
        <v>1.53</v>
      </c>
      <c r="M15" s="299">
        <v>195.35040000000001</v>
      </c>
      <c r="N15" s="243"/>
      <c r="O15" s="244"/>
      <c r="P15" s="245"/>
      <c r="Q15" s="231"/>
      <c r="R15" s="231"/>
      <c r="S15" s="231"/>
      <c r="T15" s="231"/>
      <c r="U15" s="231"/>
      <c r="V15" s="231"/>
      <c r="W15" s="231"/>
      <c r="X15" s="231"/>
      <c r="Y15" s="231"/>
      <c r="Z15" s="231"/>
    </row>
    <row r="16" spans="1:26" x14ac:dyDescent="0.2">
      <c r="A16" s="231"/>
      <c r="B16" s="239" t="s">
        <v>86</v>
      </c>
      <c r="C16" s="240" t="s">
        <v>140</v>
      </c>
      <c r="D16" s="241">
        <v>1.4</v>
      </c>
      <c r="E16" s="300">
        <v>102.55</v>
      </c>
      <c r="F16" s="241">
        <v>1.42</v>
      </c>
      <c r="G16" s="300">
        <v>96.815600000000003</v>
      </c>
      <c r="H16" s="250"/>
      <c r="I16" s="247"/>
      <c r="J16" s="247"/>
      <c r="K16" s="242" t="s">
        <v>87</v>
      </c>
      <c r="L16" s="241">
        <v>1.47</v>
      </c>
      <c r="M16" s="300">
        <v>187.68960000000001</v>
      </c>
      <c r="N16" s="246"/>
      <c r="O16" s="247"/>
      <c r="P16" s="248"/>
      <c r="Q16" s="231"/>
      <c r="R16" s="231"/>
      <c r="S16" s="231"/>
      <c r="T16" s="231"/>
      <c r="U16" s="231"/>
      <c r="V16" s="231"/>
      <c r="W16" s="231"/>
      <c r="X16" s="231"/>
      <c r="Y16" s="231"/>
      <c r="Z16" s="231"/>
    </row>
    <row r="17" spans="1:26" ht="13.5" thickBot="1" x14ac:dyDescent="0.25">
      <c r="A17" s="231"/>
      <c r="B17" s="364" t="s">
        <v>88</v>
      </c>
      <c r="C17" s="365" t="s">
        <v>141</v>
      </c>
      <c r="D17" s="366">
        <v>1.47</v>
      </c>
      <c r="E17" s="367">
        <v>107.67749999999999</v>
      </c>
      <c r="F17" s="366">
        <v>1.47</v>
      </c>
      <c r="G17" s="367">
        <v>100.22460000000001</v>
      </c>
      <c r="H17" s="373"/>
      <c r="I17" s="371"/>
      <c r="J17" s="371"/>
      <c r="K17" s="368" t="s">
        <v>89</v>
      </c>
      <c r="L17" s="366">
        <v>1.03</v>
      </c>
      <c r="M17" s="367">
        <v>131.5104</v>
      </c>
      <c r="N17" s="370"/>
      <c r="O17" s="371"/>
      <c r="P17" s="372"/>
      <c r="Q17" s="231"/>
      <c r="R17" s="231"/>
      <c r="S17" s="231"/>
      <c r="T17" s="231"/>
      <c r="U17" s="231"/>
      <c r="V17" s="231"/>
      <c r="W17" s="231"/>
      <c r="X17" s="231"/>
      <c r="Y17" s="231"/>
      <c r="Z17" s="231"/>
    </row>
    <row r="18" spans="1:26" x14ac:dyDescent="0.2">
      <c r="A18" s="231"/>
      <c r="B18" s="235" t="s">
        <v>90</v>
      </c>
      <c r="C18" s="236" t="s">
        <v>142</v>
      </c>
      <c r="D18" s="237">
        <v>1.02</v>
      </c>
      <c r="E18" s="299">
        <v>74.715000000000003</v>
      </c>
      <c r="F18" s="237">
        <v>1.03</v>
      </c>
      <c r="G18" s="299">
        <v>70.225400000000008</v>
      </c>
      <c r="H18" s="249"/>
      <c r="I18" s="244"/>
      <c r="J18" s="244"/>
      <c r="K18" s="238" t="s">
        <v>91</v>
      </c>
      <c r="L18" s="237">
        <v>1.27</v>
      </c>
      <c r="M18" s="299">
        <v>162.15360000000001</v>
      </c>
      <c r="N18" s="243"/>
      <c r="O18" s="244"/>
      <c r="P18" s="245"/>
      <c r="Q18" s="231"/>
      <c r="R18" s="231"/>
      <c r="S18" s="231"/>
      <c r="T18" s="231"/>
      <c r="U18" s="231"/>
      <c r="V18" s="231"/>
      <c r="W18" s="231"/>
      <c r="X18" s="231"/>
      <c r="Y18" s="231"/>
      <c r="Z18" s="231"/>
    </row>
    <row r="19" spans="1:26" x14ac:dyDescent="0.2">
      <c r="A19" s="231"/>
      <c r="B19" s="239" t="s">
        <v>92</v>
      </c>
      <c r="C19" s="251"/>
      <c r="D19" s="247"/>
      <c r="E19" s="247"/>
      <c r="F19" s="247"/>
      <c r="G19" s="247"/>
      <c r="H19" s="252"/>
      <c r="I19" s="247"/>
      <c r="J19" s="247"/>
      <c r="K19" s="242" t="s">
        <v>93</v>
      </c>
      <c r="L19" s="241">
        <v>0.89</v>
      </c>
      <c r="M19" s="300">
        <v>113.63520000000001</v>
      </c>
      <c r="N19" s="246"/>
      <c r="O19" s="247"/>
      <c r="P19" s="248"/>
      <c r="Q19" s="231"/>
      <c r="R19" s="231"/>
      <c r="S19" s="231"/>
      <c r="T19" s="231"/>
      <c r="U19" s="231"/>
      <c r="V19" s="231"/>
      <c r="W19" s="231"/>
      <c r="X19" s="231"/>
      <c r="Y19" s="231"/>
      <c r="Z19" s="231"/>
    </row>
    <row r="20" spans="1:26" ht="13.5" thickBot="1" x14ac:dyDescent="0.25">
      <c r="A20" s="231"/>
      <c r="B20" s="364" t="s">
        <v>94</v>
      </c>
      <c r="C20" s="374"/>
      <c r="D20" s="371"/>
      <c r="E20" s="371"/>
      <c r="F20" s="371"/>
      <c r="G20" s="371"/>
      <c r="H20" s="375"/>
      <c r="I20" s="371"/>
      <c r="J20" s="371"/>
      <c r="K20" s="368" t="s">
        <v>95</v>
      </c>
      <c r="L20" s="366">
        <v>0.98</v>
      </c>
      <c r="M20" s="367">
        <v>125.1264</v>
      </c>
      <c r="N20" s="370"/>
      <c r="O20" s="371"/>
      <c r="P20" s="372"/>
      <c r="Q20" s="231"/>
      <c r="R20" s="231"/>
      <c r="S20" s="231"/>
      <c r="T20" s="231"/>
      <c r="U20" s="231"/>
      <c r="V20" s="231"/>
      <c r="W20" s="231"/>
      <c r="X20" s="231"/>
      <c r="Y20" s="231"/>
      <c r="Z20" s="231"/>
    </row>
    <row r="21" spans="1:26" x14ac:dyDescent="0.2">
      <c r="A21" s="231"/>
      <c r="B21" s="235" t="s">
        <v>96</v>
      </c>
      <c r="C21" s="253"/>
      <c r="D21" s="244"/>
      <c r="E21" s="244"/>
      <c r="F21" s="244"/>
      <c r="G21" s="244"/>
      <c r="H21" s="254"/>
      <c r="I21" s="244"/>
      <c r="J21" s="244"/>
      <c r="K21" s="238" t="s">
        <v>97</v>
      </c>
      <c r="L21" s="237">
        <v>0.94</v>
      </c>
      <c r="M21" s="299">
        <v>120.0192</v>
      </c>
      <c r="N21" s="243"/>
      <c r="O21" s="244"/>
      <c r="P21" s="245"/>
      <c r="Q21" s="231"/>
      <c r="R21" s="231"/>
      <c r="S21" s="231"/>
      <c r="T21" s="231"/>
      <c r="U21" s="231"/>
      <c r="V21" s="231"/>
      <c r="W21" s="231"/>
      <c r="X21" s="231"/>
      <c r="Y21" s="231"/>
      <c r="Z21" s="231"/>
    </row>
    <row r="22" spans="1:26" x14ac:dyDescent="0.2">
      <c r="A22" s="231"/>
      <c r="B22" s="239" t="s">
        <v>98</v>
      </c>
      <c r="C22" s="251"/>
      <c r="D22" s="247"/>
      <c r="E22" s="247"/>
      <c r="F22" s="247"/>
      <c r="G22" s="247"/>
      <c r="H22" s="252"/>
      <c r="I22" s="247"/>
      <c r="J22" s="247"/>
      <c r="K22" s="242" t="s">
        <v>99</v>
      </c>
      <c r="L22" s="241">
        <v>1.48</v>
      </c>
      <c r="M22" s="300">
        <v>188.96640000000002</v>
      </c>
      <c r="N22" s="246"/>
      <c r="O22" s="247"/>
      <c r="P22" s="248"/>
      <c r="Q22" s="231"/>
      <c r="R22" s="231"/>
      <c r="S22" s="231"/>
      <c r="T22" s="231"/>
      <c r="U22" s="231"/>
      <c r="V22" s="231"/>
      <c r="W22" s="231"/>
      <c r="X22" s="231"/>
      <c r="Y22" s="231"/>
      <c r="Z22" s="231"/>
    </row>
    <row r="23" spans="1:26" ht="13.5" thickBot="1" x14ac:dyDescent="0.25">
      <c r="A23" s="231"/>
      <c r="B23" s="364" t="s">
        <v>100</v>
      </c>
      <c r="C23" s="374"/>
      <c r="D23" s="371"/>
      <c r="E23" s="371"/>
      <c r="F23" s="371"/>
      <c r="G23" s="371"/>
      <c r="H23" s="375"/>
      <c r="I23" s="371"/>
      <c r="J23" s="371"/>
      <c r="K23" s="368" t="s">
        <v>101</v>
      </c>
      <c r="L23" s="366">
        <v>1.39</v>
      </c>
      <c r="M23" s="367">
        <v>177.4752</v>
      </c>
      <c r="N23" s="370"/>
      <c r="O23" s="371"/>
      <c r="P23" s="372"/>
      <c r="Q23" s="231"/>
      <c r="R23" s="231"/>
      <c r="S23" s="231"/>
      <c r="T23" s="231"/>
      <c r="U23" s="231"/>
      <c r="V23" s="231"/>
      <c r="W23" s="231"/>
      <c r="X23" s="231"/>
      <c r="Y23" s="231"/>
      <c r="Z23" s="231"/>
    </row>
    <row r="24" spans="1:26" x14ac:dyDescent="0.2">
      <c r="A24" s="231"/>
      <c r="B24" s="235" t="s">
        <v>102</v>
      </c>
      <c r="C24" s="253"/>
      <c r="D24" s="244"/>
      <c r="E24" s="244"/>
      <c r="F24" s="244"/>
      <c r="G24" s="244"/>
      <c r="H24" s="254"/>
      <c r="I24" s="244"/>
      <c r="J24" s="244"/>
      <c r="K24" s="238" t="s">
        <v>103</v>
      </c>
      <c r="L24" s="237">
        <v>1.1499999999999999</v>
      </c>
      <c r="M24" s="299">
        <v>146.83199999999999</v>
      </c>
      <c r="N24" s="243"/>
      <c r="O24" s="244"/>
      <c r="P24" s="245"/>
      <c r="Q24" s="231"/>
      <c r="R24" s="231"/>
      <c r="S24" s="231"/>
      <c r="T24" s="231"/>
      <c r="U24" s="231"/>
      <c r="V24" s="231"/>
      <c r="W24" s="231"/>
      <c r="X24" s="231"/>
      <c r="Y24" s="231"/>
      <c r="Z24" s="231"/>
    </row>
    <row r="25" spans="1:26" x14ac:dyDescent="0.2">
      <c r="A25" s="231"/>
      <c r="B25" s="239" t="s">
        <v>104</v>
      </c>
      <c r="C25" s="251"/>
      <c r="D25" s="247"/>
      <c r="E25" s="247"/>
      <c r="F25" s="247"/>
      <c r="G25" s="247"/>
      <c r="H25" s="252"/>
      <c r="I25" s="247"/>
      <c r="J25" s="247"/>
      <c r="K25" s="242" t="s">
        <v>105</v>
      </c>
      <c r="L25" s="241">
        <v>0.67</v>
      </c>
      <c r="M25" s="300">
        <v>85.545600000000007</v>
      </c>
      <c r="N25" s="246"/>
      <c r="O25" s="247"/>
      <c r="P25" s="248"/>
      <c r="Q25" s="231"/>
      <c r="R25" s="231"/>
      <c r="S25" s="231"/>
      <c r="T25" s="231"/>
      <c r="U25" s="231"/>
      <c r="V25" s="231"/>
      <c r="W25" s="231"/>
      <c r="X25" s="231"/>
      <c r="Y25" s="231"/>
      <c r="Z25" s="231"/>
    </row>
    <row r="26" spans="1:26" ht="13.5" thickBot="1" x14ac:dyDescent="0.25">
      <c r="A26" s="231"/>
      <c r="B26" s="364" t="s">
        <v>106</v>
      </c>
      <c r="C26" s="374"/>
      <c r="D26" s="371"/>
      <c r="E26" s="371"/>
      <c r="F26" s="371"/>
      <c r="G26" s="371"/>
      <c r="H26" s="375"/>
      <c r="I26" s="371"/>
      <c r="J26" s="371"/>
      <c r="K26" s="368" t="s">
        <v>107</v>
      </c>
      <c r="L26" s="366">
        <v>1.07</v>
      </c>
      <c r="M26" s="367">
        <v>136.61760000000001</v>
      </c>
      <c r="N26" s="370"/>
      <c r="O26" s="371"/>
      <c r="P26" s="372"/>
      <c r="Q26" s="231"/>
      <c r="R26" s="231"/>
      <c r="S26" s="231"/>
      <c r="T26" s="231"/>
      <c r="U26" s="231"/>
      <c r="V26" s="231"/>
      <c r="W26" s="231"/>
      <c r="X26" s="231"/>
      <c r="Y26" s="231"/>
      <c r="Z26" s="231"/>
    </row>
    <row r="27" spans="1:26" ht="13.5" thickBot="1" x14ac:dyDescent="0.25">
      <c r="A27" s="231"/>
      <c r="B27" s="255" t="s">
        <v>108</v>
      </c>
      <c r="C27" s="256"/>
      <c r="D27" s="257"/>
      <c r="E27" s="257"/>
      <c r="F27" s="257"/>
      <c r="G27" s="257"/>
      <c r="H27" s="258"/>
      <c r="I27" s="257"/>
      <c r="J27" s="257"/>
      <c r="K27" s="259" t="s">
        <v>109</v>
      </c>
      <c r="L27" s="260">
        <v>0.62</v>
      </c>
      <c r="M27" s="301">
        <v>79.161600000000007</v>
      </c>
      <c r="N27" s="261"/>
      <c r="O27" s="257"/>
      <c r="P27" s="304" t="s">
        <v>497</v>
      </c>
      <c r="Q27" s="231"/>
      <c r="R27" s="231"/>
      <c r="S27" s="231"/>
      <c r="T27" s="231"/>
      <c r="U27" s="231"/>
      <c r="V27" s="231"/>
      <c r="W27" s="231"/>
      <c r="X27" s="231"/>
      <c r="Y27" s="231"/>
      <c r="Z27" s="231"/>
    </row>
    <row r="28" spans="1:26" x14ac:dyDescent="0.2">
      <c r="A28" s="231"/>
      <c r="B28" s="232"/>
      <c r="C28" s="231"/>
      <c r="D28" s="231"/>
      <c r="E28" s="376"/>
      <c r="F28" s="376"/>
      <c r="G28" s="376"/>
      <c r="H28" s="233"/>
      <c r="I28" s="376"/>
      <c r="J28" s="376"/>
      <c r="K28" s="376"/>
      <c r="L28" s="231"/>
      <c r="M28" s="376"/>
      <c r="N28" s="376"/>
      <c r="O28" s="231"/>
      <c r="P28" s="376"/>
      <c r="Q28" s="231"/>
      <c r="R28" s="231"/>
      <c r="S28" s="231"/>
      <c r="T28" s="231"/>
      <c r="U28" s="231"/>
      <c r="V28" s="231"/>
      <c r="W28" s="231"/>
      <c r="X28" s="231"/>
      <c r="Y28" s="231"/>
      <c r="Z28" s="231"/>
    </row>
    <row r="29" spans="1:26" ht="15" x14ac:dyDescent="0.2">
      <c r="A29" s="231"/>
      <c r="B29" s="231"/>
      <c r="C29" s="231"/>
      <c r="D29" s="231"/>
      <c r="E29" s="378"/>
      <c r="F29" s="231"/>
      <c r="G29" s="378"/>
      <c r="H29" s="233"/>
      <c r="I29" s="377"/>
      <c r="J29" s="378"/>
      <c r="K29" s="377"/>
      <c r="L29" s="231"/>
      <c r="M29" s="378"/>
      <c r="N29" s="377"/>
      <c r="O29" s="231"/>
      <c r="P29" s="378"/>
      <c r="Q29" s="231"/>
      <c r="R29" s="231"/>
      <c r="S29" s="231"/>
      <c r="T29" s="231"/>
      <c r="U29" s="231"/>
      <c r="V29" s="231"/>
      <c r="W29" s="231"/>
      <c r="X29" s="231"/>
      <c r="Y29" s="231"/>
      <c r="Z29" s="231"/>
    </row>
    <row r="30" spans="1:26" ht="21.75" thickBot="1" x14ac:dyDescent="0.4">
      <c r="A30" s="231"/>
      <c r="B30" s="409" t="s">
        <v>554</v>
      </c>
      <c r="C30" s="410"/>
      <c r="D30" s="410"/>
      <c r="E30" s="410"/>
      <c r="F30" s="410"/>
      <c r="G30" s="410"/>
      <c r="H30" s="411"/>
      <c r="I30" s="410"/>
      <c r="J30" s="410"/>
      <c r="K30" s="412"/>
      <c r="L30" s="410"/>
      <c r="M30" s="410"/>
      <c r="N30" s="410"/>
      <c r="O30" s="231"/>
      <c r="P30" s="231"/>
      <c r="Q30" s="231"/>
      <c r="R30" s="231"/>
      <c r="S30" s="231"/>
      <c r="T30" s="231"/>
      <c r="U30" s="231"/>
      <c r="V30" s="231"/>
      <c r="W30" s="231"/>
      <c r="X30" s="231"/>
      <c r="Y30" s="231"/>
      <c r="Z30" s="231"/>
    </row>
    <row r="31" spans="1:26" ht="26.25" thickBot="1" x14ac:dyDescent="0.25">
      <c r="A31" s="231"/>
      <c r="B31" s="406" t="s">
        <v>388</v>
      </c>
      <c r="C31" s="407" t="s">
        <v>286</v>
      </c>
      <c r="D31" s="407" t="s">
        <v>50</v>
      </c>
      <c r="E31" s="407" t="s">
        <v>381</v>
      </c>
      <c r="F31" s="407" t="s">
        <v>52</v>
      </c>
      <c r="G31" s="407" t="s">
        <v>382</v>
      </c>
      <c r="H31" s="407" t="s">
        <v>287</v>
      </c>
      <c r="I31" s="407" t="s">
        <v>54</v>
      </c>
      <c r="J31" s="407" t="s">
        <v>383</v>
      </c>
      <c r="K31" s="407" t="s">
        <v>384</v>
      </c>
      <c r="L31" s="407" t="s">
        <v>385</v>
      </c>
      <c r="M31" s="407" t="s">
        <v>386</v>
      </c>
      <c r="N31" s="407" t="s">
        <v>288</v>
      </c>
      <c r="O31" s="407" t="s">
        <v>58</v>
      </c>
      <c r="P31" s="408" t="s">
        <v>387</v>
      </c>
      <c r="Q31" s="231"/>
      <c r="R31" s="231"/>
      <c r="S31" s="231"/>
      <c r="T31" s="231"/>
      <c r="U31" s="231"/>
      <c r="V31" s="231"/>
      <c r="W31" s="231"/>
      <c r="X31" s="231"/>
      <c r="Y31" s="231"/>
      <c r="Z31" s="231"/>
    </row>
    <row r="32" spans="1:26" x14ac:dyDescent="0.2">
      <c r="A32" s="232"/>
      <c r="B32" s="235" t="s">
        <v>60</v>
      </c>
      <c r="C32" s="236" t="s">
        <v>127</v>
      </c>
      <c r="D32" s="237">
        <v>1.45</v>
      </c>
      <c r="E32" s="299">
        <v>121.075</v>
      </c>
      <c r="F32" s="237">
        <v>1.41</v>
      </c>
      <c r="G32" s="299">
        <v>108.13289999999999</v>
      </c>
      <c r="H32" s="236" t="s">
        <v>143</v>
      </c>
      <c r="I32" s="237">
        <v>0.64</v>
      </c>
      <c r="J32" s="299">
        <v>22.054400000000001</v>
      </c>
      <c r="K32" s="238" t="s">
        <v>61</v>
      </c>
      <c r="L32" s="237">
        <v>3.84</v>
      </c>
      <c r="M32" s="299">
        <v>468.44159999999994</v>
      </c>
      <c r="N32" s="236" t="s">
        <v>155</v>
      </c>
      <c r="O32" s="237">
        <v>3.06</v>
      </c>
      <c r="P32" s="346">
        <v>281.61180000000002</v>
      </c>
      <c r="Q32" s="231"/>
      <c r="R32" s="231"/>
      <c r="S32" s="231"/>
      <c r="T32" s="231"/>
      <c r="U32" s="231"/>
      <c r="V32" s="231"/>
      <c r="W32" s="231"/>
      <c r="X32" s="231"/>
      <c r="Y32" s="231"/>
      <c r="Z32" s="231"/>
    </row>
    <row r="33" spans="1:26" x14ac:dyDescent="0.2">
      <c r="A33" s="232"/>
      <c r="B33" s="239" t="s">
        <v>62</v>
      </c>
      <c r="C33" s="240" t="s">
        <v>128</v>
      </c>
      <c r="D33" s="241">
        <v>1.61</v>
      </c>
      <c r="E33" s="300">
        <v>134.435</v>
      </c>
      <c r="F33" s="241">
        <v>1.54</v>
      </c>
      <c r="G33" s="300">
        <v>118.1026</v>
      </c>
      <c r="H33" s="240" t="s">
        <v>144</v>
      </c>
      <c r="I33" s="241">
        <v>1.72</v>
      </c>
      <c r="J33" s="300">
        <v>59.2712</v>
      </c>
      <c r="K33" s="242" t="s">
        <v>63</v>
      </c>
      <c r="L33" s="241">
        <v>2.9</v>
      </c>
      <c r="M33" s="300">
        <v>353.77099999999996</v>
      </c>
      <c r="N33" s="240" t="s">
        <v>156</v>
      </c>
      <c r="O33" s="241">
        <v>2.39</v>
      </c>
      <c r="P33" s="347">
        <v>219.95170000000002</v>
      </c>
      <c r="Q33" s="231"/>
      <c r="R33" s="231"/>
      <c r="S33" s="231"/>
      <c r="T33" s="231"/>
      <c r="U33" s="231"/>
      <c r="V33" s="231"/>
      <c r="W33" s="231"/>
      <c r="X33" s="231"/>
      <c r="Y33" s="231"/>
      <c r="Z33" s="231"/>
    </row>
    <row r="34" spans="1:26" ht="13.5" thickBot="1" x14ac:dyDescent="0.25">
      <c r="A34" s="232"/>
      <c r="B34" s="364" t="s">
        <v>64</v>
      </c>
      <c r="C34" s="365" t="s">
        <v>129</v>
      </c>
      <c r="D34" s="366">
        <v>1.78</v>
      </c>
      <c r="E34" s="367">
        <v>148.63</v>
      </c>
      <c r="F34" s="366">
        <v>1.6</v>
      </c>
      <c r="G34" s="367">
        <v>122.70400000000001</v>
      </c>
      <c r="H34" s="365" t="s">
        <v>145</v>
      </c>
      <c r="I34" s="366">
        <v>2.52</v>
      </c>
      <c r="J34" s="367">
        <v>86.839200000000005</v>
      </c>
      <c r="K34" s="368" t="s">
        <v>65</v>
      </c>
      <c r="L34" s="366">
        <v>2.77</v>
      </c>
      <c r="M34" s="367">
        <v>337.91230000000002</v>
      </c>
      <c r="N34" s="365" t="s">
        <v>157</v>
      </c>
      <c r="O34" s="366">
        <v>1.74</v>
      </c>
      <c r="P34" s="369">
        <v>160.13220000000001</v>
      </c>
      <c r="Q34" s="231"/>
      <c r="R34" s="231"/>
      <c r="S34" s="231"/>
      <c r="T34" s="231"/>
      <c r="U34" s="231"/>
      <c r="V34" s="231"/>
      <c r="W34" s="231"/>
      <c r="X34" s="231"/>
      <c r="Y34" s="231"/>
      <c r="Z34" s="231"/>
    </row>
    <row r="35" spans="1:26" x14ac:dyDescent="0.2">
      <c r="A35" s="232"/>
      <c r="B35" s="235" t="s">
        <v>66</v>
      </c>
      <c r="C35" s="236" t="s">
        <v>130</v>
      </c>
      <c r="D35" s="237">
        <v>1.81</v>
      </c>
      <c r="E35" s="299">
        <v>151.13499999999999</v>
      </c>
      <c r="F35" s="237">
        <v>1.45</v>
      </c>
      <c r="G35" s="299">
        <v>111.20049999999999</v>
      </c>
      <c r="H35" s="236" t="s">
        <v>146</v>
      </c>
      <c r="I35" s="237">
        <v>1.38</v>
      </c>
      <c r="J35" s="299">
        <v>47.5548</v>
      </c>
      <c r="K35" s="238" t="s">
        <v>67</v>
      </c>
      <c r="L35" s="237">
        <v>2.27</v>
      </c>
      <c r="M35" s="299">
        <v>276.91730000000001</v>
      </c>
      <c r="N35" s="236" t="s">
        <v>158</v>
      </c>
      <c r="O35" s="237">
        <v>1.26</v>
      </c>
      <c r="P35" s="346">
        <v>115.95780000000001</v>
      </c>
      <c r="Q35" s="231"/>
      <c r="R35" s="231"/>
      <c r="S35" s="231"/>
      <c r="T35" s="231"/>
      <c r="U35" s="231"/>
      <c r="V35" s="231"/>
      <c r="W35" s="231"/>
      <c r="X35" s="231"/>
      <c r="Y35" s="231"/>
      <c r="Z35" s="231"/>
    </row>
    <row r="36" spans="1:26" x14ac:dyDescent="0.2">
      <c r="A36" s="232"/>
      <c r="B36" s="239" t="s">
        <v>68</v>
      </c>
      <c r="C36" s="240" t="s">
        <v>131</v>
      </c>
      <c r="D36" s="241">
        <v>1.34</v>
      </c>
      <c r="E36" s="300">
        <v>111.89</v>
      </c>
      <c r="F36" s="241">
        <v>1.33</v>
      </c>
      <c r="G36" s="300">
        <v>101.99770000000001</v>
      </c>
      <c r="H36" s="240" t="s">
        <v>147</v>
      </c>
      <c r="I36" s="241">
        <v>2.21</v>
      </c>
      <c r="J36" s="300">
        <v>76.156599999999997</v>
      </c>
      <c r="K36" s="242" t="s">
        <v>69</v>
      </c>
      <c r="L36" s="241">
        <v>1.88</v>
      </c>
      <c r="M36" s="300">
        <v>229.34119999999999</v>
      </c>
      <c r="N36" s="240" t="s">
        <v>159</v>
      </c>
      <c r="O36" s="241">
        <v>0.91</v>
      </c>
      <c r="P36" s="347">
        <v>83.74730000000001</v>
      </c>
      <c r="Q36" s="231"/>
      <c r="R36" s="231"/>
      <c r="S36" s="231"/>
      <c r="T36" s="231"/>
      <c r="U36" s="231"/>
      <c r="V36" s="231"/>
      <c r="W36" s="231"/>
      <c r="X36" s="231"/>
      <c r="Y36" s="231"/>
      <c r="Z36" s="231"/>
    </row>
    <row r="37" spans="1:26" ht="13.5" thickBot="1" x14ac:dyDescent="0.25">
      <c r="A37" s="232"/>
      <c r="B37" s="364" t="s">
        <v>70</v>
      </c>
      <c r="C37" s="365" t="s">
        <v>132</v>
      </c>
      <c r="D37" s="366">
        <v>1.52</v>
      </c>
      <c r="E37" s="367">
        <v>126.92</v>
      </c>
      <c r="F37" s="366">
        <v>1.51</v>
      </c>
      <c r="G37" s="367">
        <v>115.8019</v>
      </c>
      <c r="H37" s="365" t="s">
        <v>148</v>
      </c>
      <c r="I37" s="366">
        <v>2.82</v>
      </c>
      <c r="J37" s="367">
        <v>97.177199999999999</v>
      </c>
      <c r="K37" s="368" t="s">
        <v>71</v>
      </c>
      <c r="L37" s="366">
        <v>2.12</v>
      </c>
      <c r="M37" s="367">
        <v>258.61880000000002</v>
      </c>
      <c r="N37" s="365" t="s">
        <v>160</v>
      </c>
      <c r="O37" s="366">
        <v>0.68</v>
      </c>
      <c r="P37" s="369">
        <v>62.580400000000004</v>
      </c>
      <c r="Q37" s="231"/>
      <c r="R37" s="231"/>
      <c r="S37" s="231"/>
      <c r="T37" s="231"/>
      <c r="U37" s="231"/>
      <c r="V37" s="231"/>
      <c r="W37" s="231"/>
      <c r="X37" s="231"/>
      <c r="Y37" s="231"/>
      <c r="Z37" s="231"/>
    </row>
    <row r="38" spans="1:26" x14ac:dyDescent="0.2">
      <c r="A38" s="232"/>
      <c r="B38" s="235" t="s">
        <v>72</v>
      </c>
      <c r="C38" s="236" t="s">
        <v>133</v>
      </c>
      <c r="D38" s="237">
        <v>1.58</v>
      </c>
      <c r="E38" s="299">
        <v>131.93</v>
      </c>
      <c r="F38" s="237">
        <v>1.55</v>
      </c>
      <c r="G38" s="299">
        <v>118.8695</v>
      </c>
      <c r="H38" s="236" t="s">
        <v>149</v>
      </c>
      <c r="I38" s="237">
        <v>1.93</v>
      </c>
      <c r="J38" s="299">
        <v>66.507800000000003</v>
      </c>
      <c r="K38" s="238" t="s">
        <v>73</v>
      </c>
      <c r="L38" s="237">
        <v>1.76</v>
      </c>
      <c r="M38" s="299">
        <v>214.70239999999998</v>
      </c>
      <c r="N38" s="243"/>
      <c r="O38" s="244"/>
      <c r="P38" s="245"/>
      <c r="Q38" s="231"/>
      <c r="R38" s="231"/>
      <c r="S38" s="231"/>
      <c r="T38" s="231"/>
      <c r="U38" s="231"/>
      <c r="V38" s="231"/>
      <c r="W38" s="231"/>
      <c r="X38" s="231"/>
      <c r="Y38" s="231"/>
      <c r="Z38" s="231"/>
    </row>
    <row r="39" spans="1:26" x14ac:dyDescent="0.2">
      <c r="A39" s="232"/>
      <c r="B39" s="239" t="s">
        <v>74</v>
      </c>
      <c r="C39" s="240" t="s">
        <v>134</v>
      </c>
      <c r="D39" s="241">
        <v>1.1000000000000001</v>
      </c>
      <c r="E39" s="300">
        <v>91.850000000000009</v>
      </c>
      <c r="F39" s="241">
        <v>1.0900000000000001</v>
      </c>
      <c r="G39" s="300">
        <v>83.592100000000002</v>
      </c>
      <c r="H39" s="240" t="s">
        <v>150</v>
      </c>
      <c r="I39" s="241">
        <v>2.7</v>
      </c>
      <c r="J39" s="300">
        <v>93.042000000000002</v>
      </c>
      <c r="K39" s="242" t="s">
        <v>75</v>
      </c>
      <c r="L39" s="241">
        <v>1.97</v>
      </c>
      <c r="M39" s="300">
        <v>240.32029999999997</v>
      </c>
      <c r="N39" s="246"/>
      <c r="O39" s="247"/>
      <c r="P39" s="248"/>
      <c r="Q39" s="231"/>
      <c r="R39" s="231"/>
      <c r="S39" s="231"/>
      <c r="T39" s="231"/>
      <c r="U39" s="231"/>
      <c r="V39" s="231"/>
      <c r="W39" s="231"/>
      <c r="X39" s="231"/>
      <c r="Y39" s="231"/>
      <c r="Z39" s="231"/>
    </row>
    <row r="40" spans="1:26" ht="13.5" thickBot="1" x14ac:dyDescent="0.25">
      <c r="A40" s="232"/>
      <c r="B40" s="364" t="s">
        <v>76</v>
      </c>
      <c r="C40" s="365" t="s">
        <v>135</v>
      </c>
      <c r="D40" s="366">
        <v>1.07</v>
      </c>
      <c r="E40" s="367">
        <v>89.344999999999999</v>
      </c>
      <c r="F40" s="366">
        <v>1.1200000000000001</v>
      </c>
      <c r="G40" s="367">
        <v>85.892800000000008</v>
      </c>
      <c r="H40" s="365" t="s">
        <v>151</v>
      </c>
      <c r="I40" s="366">
        <v>3.34</v>
      </c>
      <c r="J40" s="367">
        <v>115.0964</v>
      </c>
      <c r="K40" s="368" t="s">
        <v>77</v>
      </c>
      <c r="L40" s="366">
        <v>1.64</v>
      </c>
      <c r="M40" s="367">
        <v>200.06359999999998</v>
      </c>
      <c r="N40" s="370"/>
      <c r="O40" s="371"/>
      <c r="P40" s="372"/>
      <c r="Q40" s="231"/>
      <c r="R40" s="231"/>
      <c r="S40" s="231"/>
      <c r="T40" s="231"/>
      <c r="U40" s="231"/>
      <c r="V40" s="231"/>
      <c r="W40" s="231"/>
      <c r="X40" s="231"/>
      <c r="Y40" s="231"/>
      <c r="Z40" s="231"/>
    </row>
    <row r="41" spans="1:26" x14ac:dyDescent="0.2">
      <c r="A41" s="232"/>
      <c r="B41" s="235" t="s">
        <v>78</v>
      </c>
      <c r="C41" s="236" t="s">
        <v>136</v>
      </c>
      <c r="D41" s="237">
        <v>1.34</v>
      </c>
      <c r="E41" s="299">
        <v>111.89</v>
      </c>
      <c r="F41" s="237">
        <v>1.37</v>
      </c>
      <c r="G41" s="299">
        <v>105.06530000000001</v>
      </c>
      <c r="H41" s="236" t="s">
        <v>152</v>
      </c>
      <c r="I41" s="237">
        <v>2.83</v>
      </c>
      <c r="J41" s="299">
        <v>97.521799999999999</v>
      </c>
      <c r="K41" s="238" t="s">
        <v>79</v>
      </c>
      <c r="L41" s="237">
        <v>1.63</v>
      </c>
      <c r="M41" s="299">
        <v>198.84369999999998</v>
      </c>
      <c r="N41" s="243"/>
      <c r="O41" s="244"/>
      <c r="P41" s="245"/>
      <c r="Q41" s="231"/>
      <c r="R41" s="231"/>
      <c r="S41" s="231"/>
      <c r="T41" s="231"/>
      <c r="U41" s="231"/>
      <c r="V41" s="231"/>
      <c r="W41" s="231"/>
      <c r="X41" s="231"/>
      <c r="Y41" s="231"/>
      <c r="Z41" s="231"/>
    </row>
    <row r="42" spans="1:26" x14ac:dyDescent="0.2">
      <c r="A42" s="232"/>
      <c r="B42" s="239" t="s">
        <v>80</v>
      </c>
      <c r="C42" s="240" t="s">
        <v>137</v>
      </c>
      <c r="D42" s="241">
        <v>1.44</v>
      </c>
      <c r="E42" s="300">
        <v>120.24</v>
      </c>
      <c r="F42" s="241">
        <v>1.46</v>
      </c>
      <c r="G42" s="300">
        <v>111.9674</v>
      </c>
      <c r="H42" s="240" t="s">
        <v>153</v>
      </c>
      <c r="I42" s="241">
        <v>3.5</v>
      </c>
      <c r="J42" s="300">
        <v>120.61</v>
      </c>
      <c r="K42" s="242" t="s">
        <v>81</v>
      </c>
      <c r="L42" s="241">
        <v>1.35</v>
      </c>
      <c r="M42" s="300">
        <v>164.6865</v>
      </c>
      <c r="N42" s="246"/>
      <c r="O42" s="247"/>
      <c r="P42" s="248"/>
      <c r="Q42" s="231"/>
      <c r="R42" s="231"/>
      <c r="S42" s="231"/>
      <c r="T42" s="231"/>
      <c r="U42" s="231"/>
      <c r="V42" s="231"/>
      <c r="W42" s="231"/>
      <c r="X42" s="231"/>
      <c r="Y42" s="231"/>
      <c r="Z42" s="231"/>
    </row>
    <row r="43" spans="1:26" ht="13.5" thickBot="1" x14ac:dyDescent="0.25">
      <c r="A43" s="232"/>
      <c r="B43" s="364" t="s">
        <v>82</v>
      </c>
      <c r="C43" s="365" t="s">
        <v>138</v>
      </c>
      <c r="D43" s="366">
        <v>1.03</v>
      </c>
      <c r="E43" s="367">
        <v>86.004999999999995</v>
      </c>
      <c r="F43" s="366">
        <v>1.05</v>
      </c>
      <c r="G43" s="367">
        <v>80.524500000000003</v>
      </c>
      <c r="H43" s="365" t="s">
        <v>154</v>
      </c>
      <c r="I43" s="366">
        <v>3.98</v>
      </c>
      <c r="J43" s="367">
        <v>137.1508</v>
      </c>
      <c r="K43" s="368" t="s">
        <v>83</v>
      </c>
      <c r="L43" s="366">
        <v>1.77</v>
      </c>
      <c r="M43" s="367">
        <v>215.92230000000001</v>
      </c>
      <c r="N43" s="370"/>
      <c r="O43" s="371"/>
      <c r="P43" s="372"/>
      <c r="Q43" s="231"/>
      <c r="R43" s="231"/>
      <c r="S43" s="231"/>
      <c r="T43" s="231"/>
      <c r="U43" s="231"/>
      <c r="V43" s="231"/>
      <c r="W43" s="231"/>
      <c r="X43" s="231"/>
      <c r="Y43" s="231"/>
      <c r="Z43" s="231"/>
    </row>
    <row r="44" spans="1:26" x14ac:dyDescent="0.2">
      <c r="A44" s="232"/>
      <c r="B44" s="235" t="s">
        <v>84</v>
      </c>
      <c r="C44" s="236" t="s">
        <v>139</v>
      </c>
      <c r="D44" s="237">
        <v>1.2</v>
      </c>
      <c r="E44" s="299">
        <v>100.2</v>
      </c>
      <c r="F44" s="237">
        <v>1.23</v>
      </c>
      <c r="G44" s="299">
        <v>94.328699999999998</v>
      </c>
      <c r="H44" s="249"/>
      <c r="I44" s="244"/>
      <c r="J44" s="244"/>
      <c r="K44" s="238" t="s">
        <v>85</v>
      </c>
      <c r="L44" s="237">
        <v>1.53</v>
      </c>
      <c r="M44" s="299">
        <v>186.6447</v>
      </c>
      <c r="N44" s="243"/>
      <c r="O44" s="244"/>
      <c r="P44" s="245"/>
      <c r="Q44" s="231"/>
      <c r="R44" s="231"/>
      <c r="S44" s="231"/>
      <c r="T44" s="231"/>
      <c r="U44" s="231"/>
      <c r="V44" s="231"/>
      <c r="W44" s="231"/>
      <c r="X44" s="231"/>
      <c r="Y44" s="231"/>
      <c r="Z44" s="231"/>
    </row>
    <row r="45" spans="1:26" x14ac:dyDescent="0.2">
      <c r="A45" s="232"/>
      <c r="B45" s="239" t="s">
        <v>86</v>
      </c>
      <c r="C45" s="240" t="s">
        <v>140</v>
      </c>
      <c r="D45" s="241">
        <v>1.4</v>
      </c>
      <c r="E45" s="300">
        <v>116.89999999999999</v>
      </c>
      <c r="F45" s="241">
        <v>1.42</v>
      </c>
      <c r="G45" s="300">
        <v>108.89979999999998</v>
      </c>
      <c r="H45" s="250"/>
      <c r="I45" s="247"/>
      <c r="J45" s="247"/>
      <c r="K45" s="242" t="s">
        <v>87</v>
      </c>
      <c r="L45" s="241">
        <v>1.47</v>
      </c>
      <c r="M45" s="300">
        <v>179.3253</v>
      </c>
      <c r="N45" s="246"/>
      <c r="O45" s="247"/>
      <c r="P45" s="248"/>
      <c r="Q45" s="231"/>
      <c r="R45" s="231"/>
      <c r="S45" s="231"/>
      <c r="T45" s="231"/>
      <c r="U45" s="231"/>
      <c r="V45" s="231"/>
      <c r="W45" s="231"/>
      <c r="X45" s="231"/>
      <c r="Y45" s="231"/>
      <c r="Z45" s="231"/>
    </row>
    <row r="46" spans="1:26" ht="13.5" thickBot="1" x14ac:dyDescent="0.25">
      <c r="A46" s="232"/>
      <c r="B46" s="364" t="s">
        <v>88</v>
      </c>
      <c r="C46" s="365" t="s">
        <v>141</v>
      </c>
      <c r="D46" s="366">
        <v>1.47</v>
      </c>
      <c r="E46" s="367">
        <v>122.745</v>
      </c>
      <c r="F46" s="366">
        <v>1.47</v>
      </c>
      <c r="G46" s="367">
        <v>112.73429999999999</v>
      </c>
      <c r="H46" s="373"/>
      <c r="I46" s="371"/>
      <c r="J46" s="371"/>
      <c r="K46" s="368" t="s">
        <v>89</v>
      </c>
      <c r="L46" s="366">
        <v>1.03</v>
      </c>
      <c r="M46" s="367">
        <v>125.6497</v>
      </c>
      <c r="N46" s="370"/>
      <c r="O46" s="371"/>
      <c r="P46" s="372"/>
      <c r="Q46" s="231"/>
      <c r="R46" s="231"/>
      <c r="S46" s="231"/>
      <c r="T46" s="231"/>
      <c r="U46" s="231"/>
      <c r="V46" s="231"/>
      <c r="W46" s="231"/>
      <c r="X46" s="231"/>
      <c r="Y46" s="231"/>
      <c r="Z46" s="231"/>
    </row>
    <row r="47" spans="1:26" x14ac:dyDescent="0.2">
      <c r="A47" s="232"/>
      <c r="B47" s="235" t="s">
        <v>90</v>
      </c>
      <c r="C47" s="236" t="s">
        <v>142</v>
      </c>
      <c r="D47" s="237">
        <v>1.02</v>
      </c>
      <c r="E47" s="299">
        <v>85.17</v>
      </c>
      <c r="F47" s="237">
        <v>1.03</v>
      </c>
      <c r="G47" s="299">
        <v>78.990700000000004</v>
      </c>
      <c r="H47" s="249"/>
      <c r="I47" s="244"/>
      <c r="J47" s="244"/>
      <c r="K47" s="238" t="s">
        <v>91</v>
      </c>
      <c r="L47" s="237">
        <v>1.27</v>
      </c>
      <c r="M47" s="299">
        <v>154.9273</v>
      </c>
      <c r="N47" s="243"/>
      <c r="O47" s="244"/>
      <c r="P47" s="245"/>
      <c r="Q47" s="231"/>
      <c r="R47" s="231"/>
      <c r="S47" s="231"/>
      <c r="T47" s="231"/>
      <c r="U47" s="231"/>
      <c r="V47" s="231"/>
      <c r="W47" s="231"/>
      <c r="X47" s="231"/>
      <c r="Y47" s="231"/>
      <c r="Z47" s="231"/>
    </row>
    <row r="48" spans="1:26" x14ac:dyDescent="0.2">
      <c r="A48" s="231"/>
      <c r="B48" s="239" t="s">
        <v>92</v>
      </c>
      <c r="C48" s="251"/>
      <c r="D48" s="247"/>
      <c r="E48" s="247"/>
      <c r="F48" s="247"/>
      <c r="G48" s="247"/>
      <c r="H48" s="252"/>
      <c r="I48" s="247"/>
      <c r="J48" s="247"/>
      <c r="K48" s="242" t="s">
        <v>93</v>
      </c>
      <c r="L48" s="241">
        <v>0.89</v>
      </c>
      <c r="M48" s="300">
        <v>108.5711</v>
      </c>
      <c r="N48" s="246"/>
      <c r="O48" s="247"/>
      <c r="P48" s="248"/>
      <c r="Q48" s="231"/>
      <c r="R48" s="231"/>
      <c r="S48" s="231"/>
      <c r="T48" s="231"/>
      <c r="U48" s="231"/>
      <c r="V48" s="231"/>
      <c r="W48" s="231"/>
      <c r="X48" s="231"/>
      <c r="Y48" s="231"/>
      <c r="Z48" s="231"/>
    </row>
    <row r="49" spans="1:26" ht="13.5" thickBot="1" x14ac:dyDescent="0.25">
      <c r="A49" s="231"/>
      <c r="B49" s="364" t="s">
        <v>94</v>
      </c>
      <c r="C49" s="374"/>
      <c r="D49" s="371"/>
      <c r="E49" s="371"/>
      <c r="F49" s="371"/>
      <c r="G49" s="371"/>
      <c r="H49" s="375"/>
      <c r="I49" s="371"/>
      <c r="J49" s="371"/>
      <c r="K49" s="368" t="s">
        <v>95</v>
      </c>
      <c r="L49" s="366">
        <v>0.98</v>
      </c>
      <c r="M49" s="367">
        <v>119.55019999999999</v>
      </c>
      <c r="N49" s="370"/>
      <c r="O49" s="371"/>
      <c r="P49" s="372"/>
      <c r="Q49" s="231"/>
      <c r="R49" s="231"/>
      <c r="S49" s="231"/>
      <c r="T49" s="231"/>
      <c r="U49" s="231"/>
      <c r="V49" s="231"/>
      <c r="W49" s="231"/>
      <c r="X49" s="231"/>
      <c r="Y49" s="231"/>
      <c r="Z49" s="231"/>
    </row>
    <row r="50" spans="1:26" x14ac:dyDescent="0.2">
      <c r="A50" s="231"/>
      <c r="B50" s="235" t="s">
        <v>96</v>
      </c>
      <c r="C50" s="253"/>
      <c r="D50" s="244"/>
      <c r="E50" s="244"/>
      <c r="F50" s="244"/>
      <c r="G50" s="244"/>
      <c r="H50" s="254"/>
      <c r="I50" s="244"/>
      <c r="J50" s="244"/>
      <c r="K50" s="238" t="s">
        <v>97</v>
      </c>
      <c r="L50" s="237">
        <v>0.94</v>
      </c>
      <c r="M50" s="299">
        <v>114.67059999999999</v>
      </c>
      <c r="N50" s="243"/>
      <c r="O50" s="244"/>
      <c r="P50" s="245"/>
      <c r="Q50" s="231"/>
      <c r="R50" s="231"/>
      <c r="S50" s="231"/>
      <c r="T50" s="231"/>
      <c r="U50" s="231"/>
      <c r="V50" s="231"/>
      <c r="W50" s="231"/>
      <c r="X50" s="231"/>
      <c r="Y50" s="231"/>
      <c r="Z50" s="231"/>
    </row>
    <row r="51" spans="1:26" x14ac:dyDescent="0.2">
      <c r="A51" s="231"/>
      <c r="B51" s="239" t="s">
        <v>98</v>
      </c>
      <c r="C51" s="251"/>
      <c r="D51" s="247"/>
      <c r="E51" s="247"/>
      <c r="F51" s="247"/>
      <c r="G51" s="247"/>
      <c r="H51" s="252"/>
      <c r="I51" s="247"/>
      <c r="J51" s="247"/>
      <c r="K51" s="242" t="s">
        <v>99</v>
      </c>
      <c r="L51" s="241">
        <v>1.48</v>
      </c>
      <c r="M51" s="300">
        <v>180.54519999999999</v>
      </c>
      <c r="N51" s="246"/>
      <c r="O51" s="247"/>
      <c r="P51" s="248"/>
      <c r="Q51" s="231"/>
      <c r="R51" s="231"/>
      <c r="S51" s="231"/>
      <c r="T51" s="231"/>
      <c r="U51" s="231"/>
      <c r="V51" s="231"/>
      <c r="W51" s="231"/>
      <c r="X51" s="231"/>
      <c r="Y51" s="231"/>
      <c r="Z51" s="231"/>
    </row>
    <row r="52" spans="1:26" ht="13.5" thickBot="1" x14ac:dyDescent="0.25">
      <c r="A52" s="231"/>
      <c r="B52" s="364" t="s">
        <v>100</v>
      </c>
      <c r="C52" s="374"/>
      <c r="D52" s="371"/>
      <c r="E52" s="371"/>
      <c r="F52" s="371"/>
      <c r="G52" s="371"/>
      <c r="H52" s="375"/>
      <c r="I52" s="371"/>
      <c r="J52" s="371"/>
      <c r="K52" s="368" t="s">
        <v>101</v>
      </c>
      <c r="L52" s="366">
        <v>1.39</v>
      </c>
      <c r="M52" s="367">
        <v>169.56609999999998</v>
      </c>
      <c r="N52" s="370"/>
      <c r="O52" s="371"/>
      <c r="P52" s="372"/>
      <c r="Q52" s="231"/>
      <c r="R52" s="231"/>
      <c r="S52" s="231"/>
      <c r="T52" s="231"/>
      <c r="U52" s="231"/>
      <c r="V52" s="231"/>
      <c r="W52" s="231"/>
      <c r="X52" s="231"/>
      <c r="Y52" s="231"/>
      <c r="Z52" s="231"/>
    </row>
    <row r="53" spans="1:26" x14ac:dyDescent="0.2">
      <c r="A53" s="231"/>
      <c r="B53" s="235" t="s">
        <v>102</v>
      </c>
      <c r="C53" s="253"/>
      <c r="D53" s="244"/>
      <c r="E53" s="244"/>
      <c r="F53" s="244"/>
      <c r="G53" s="244"/>
      <c r="H53" s="254"/>
      <c r="I53" s="244"/>
      <c r="J53" s="244"/>
      <c r="K53" s="238" t="s">
        <v>103</v>
      </c>
      <c r="L53" s="237">
        <v>1.1499999999999999</v>
      </c>
      <c r="M53" s="299">
        <v>140.28849999999997</v>
      </c>
      <c r="N53" s="243"/>
      <c r="O53" s="244"/>
      <c r="P53" s="245"/>
      <c r="Q53" s="231"/>
      <c r="R53" s="231"/>
      <c r="S53" s="231"/>
      <c r="T53" s="231"/>
      <c r="U53" s="231"/>
      <c r="V53" s="231"/>
      <c r="W53" s="231"/>
      <c r="X53" s="231"/>
      <c r="Y53" s="231"/>
      <c r="Z53" s="231"/>
    </row>
    <row r="54" spans="1:26" x14ac:dyDescent="0.2">
      <c r="A54" s="231"/>
      <c r="B54" s="239" t="s">
        <v>104</v>
      </c>
      <c r="C54" s="251"/>
      <c r="D54" s="247"/>
      <c r="E54" s="247"/>
      <c r="F54" s="247"/>
      <c r="G54" s="247"/>
      <c r="H54" s="252"/>
      <c r="I54" s="247"/>
      <c r="J54" s="247"/>
      <c r="K54" s="242" t="s">
        <v>105</v>
      </c>
      <c r="L54" s="241">
        <v>0.67</v>
      </c>
      <c r="M54" s="300">
        <v>81.7333</v>
      </c>
      <c r="N54" s="246"/>
      <c r="O54" s="247"/>
      <c r="P54" s="248"/>
      <c r="Q54" s="231"/>
      <c r="R54" s="231"/>
      <c r="S54" s="231"/>
      <c r="T54" s="231"/>
      <c r="U54" s="231"/>
      <c r="V54" s="231"/>
      <c r="W54" s="231"/>
      <c r="X54" s="231"/>
      <c r="Y54" s="231"/>
      <c r="Z54" s="231"/>
    </row>
    <row r="55" spans="1:26" ht="13.5" thickBot="1" x14ac:dyDescent="0.25">
      <c r="A55" s="231"/>
      <c r="B55" s="364" t="s">
        <v>106</v>
      </c>
      <c r="C55" s="374"/>
      <c r="D55" s="371"/>
      <c r="E55" s="371"/>
      <c r="F55" s="371"/>
      <c r="G55" s="371"/>
      <c r="H55" s="375"/>
      <c r="I55" s="371"/>
      <c r="J55" s="371"/>
      <c r="K55" s="368" t="s">
        <v>107</v>
      </c>
      <c r="L55" s="366">
        <v>1.07</v>
      </c>
      <c r="M55" s="367">
        <v>130.52930000000001</v>
      </c>
      <c r="N55" s="370"/>
      <c r="O55" s="371"/>
      <c r="P55" s="372"/>
      <c r="Q55" s="231"/>
      <c r="R55" s="231"/>
      <c r="S55" s="231"/>
      <c r="T55" s="231"/>
      <c r="U55" s="231"/>
      <c r="V55" s="231"/>
      <c r="W55" s="231"/>
      <c r="X55" s="231"/>
      <c r="Y55" s="231"/>
      <c r="Z55" s="231"/>
    </row>
    <row r="56" spans="1:26" ht="13.5" thickBot="1" x14ac:dyDescent="0.25">
      <c r="A56" s="231"/>
      <c r="B56" s="255" t="s">
        <v>108</v>
      </c>
      <c r="C56" s="256"/>
      <c r="D56" s="257"/>
      <c r="E56" s="257"/>
      <c r="F56" s="257"/>
      <c r="G56" s="257"/>
      <c r="H56" s="258"/>
      <c r="I56" s="257"/>
      <c r="J56" s="257"/>
      <c r="K56" s="259" t="s">
        <v>109</v>
      </c>
      <c r="L56" s="260">
        <v>0.62</v>
      </c>
      <c r="M56" s="301">
        <v>75.633799999999994</v>
      </c>
      <c r="N56" s="261"/>
      <c r="O56" s="257"/>
      <c r="P56" s="304" t="s">
        <v>497</v>
      </c>
      <c r="Q56" s="231"/>
      <c r="R56" s="231"/>
      <c r="S56" s="231"/>
      <c r="T56" s="231"/>
      <c r="U56" s="231"/>
      <c r="V56" s="231"/>
      <c r="W56" s="231"/>
      <c r="X56" s="231"/>
      <c r="Y56" s="231"/>
      <c r="Z56" s="231"/>
    </row>
    <row r="57" spans="1:26" x14ac:dyDescent="0.2">
      <c r="A57" s="231"/>
      <c r="B57" s="231"/>
      <c r="C57" s="231"/>
      <c r="D57" s="231"/>
      <c r="E57" s="231"/>
      <c r="F57" s="231"/>
      <c r="G57" s="231"/>
      <c r="H57" s="233"/>
      <c r="I57" s="231"/>
      <c r="J57" s="231"/>
      <c r="K57" s="234"/>
      <c r="L57" s="231"/>
      <c r="M57" s="231"/>
      <c r="N57" s="231"/>
      <c r="O57" s="231"/>
      <c r="P57" s="231"/>
      <c r="Q57" s="231"/>
      <c r="R57" s="231"/>
      <c r="S57" s="231"/>
      <c r="T57" s="231"/>
      <c r="U57" s="231"/>
      <c r="V57" s="231"/>
      <c r="W57" s="231"/>
      <c r="X57" s="231"/>
      <c r="Y57" s="231"/>
      <c r="Z57" s="231"/>
    </row>
    <row r="58" spans="1:26" ht="15" x14ac:dyDescent="0.2">
      <c r="A58" s="231"/>
      <c r="B58" s="231"/>
      <c r="C58" s="231"/>
      <c r="D58" s="231"/>
      <c r="E58" s="379"/>
      <c r="F58" s="376"/>
      <c r="G58" s="379"/>
      <c r="H58" s="376"/>
      <c r="I58" s="376"/>
      <c r="J58" s="379"/>
      <c r="K58" s="376"/>
      <c r="L58" s="376"/>
      <c r="M58" s="379"/>
      <c r="N58" s="231"/>
      <c r="O58" s="231"/>
      <c r="P58" s="379"/>
      <c r="Q58" s="231"/>
      <c r="R58" s="231"/>
      <c r="S58" s="231"/>
      <c r="T58" s="231"/>
      <c r="U58" s="231"/>
      <c r="V58" s="231"/>
      <c r="W58" s="231"/>
      <c r="X58" s="231"/>
      <c r="Y58" s="231"/>
      <c r="Z58" s="231"/>
    </row>
    <row r="59" spans="1:26" ht="15" x14ac:dyDescent="0.2">
      <c r="A59" s="231"/>
      <c r="B59" s="231"/>
      <c r="C59" s="231"/>
      <c r="D59" s="231"/>
      <c r="E59" s="231"/>
      <c r="F59" s="231"/>
      <c r="G59" s="380"/>
      <c r="H59" s="233"/>
      <c r="I59" s="380"/>
      <c r="J59" s="231"/>
      <c r="K59" s="380"/>
      <c r="L59" s="231"/>
      <c r="M59" s="379"/>
      <c r="N59" s="231"/>
      <c r="O59" s="231"/>
      <c r="P59" s="231"/>
      <c r="Q59" s="231"/>
      <c r="R59" s="231"/>
      <c r="S59" s="231"/>
      <c r="T59" s="231"/>
      <c r="U59" s="231"/>
      <c r="V59" s="231"/>
      <c r="W59" s="231"/>
      <c r="X59" s="231"/>
      <c r="Y59" s="231"/>
      <c r="Z59" s="231"/>
    </row>
    <row r="60" spans="1:26" x14ac:dyDescent="0.2">
      <c r="A60" s="231"/>
      <c r="B60" s="231"/>
      <c r="C60" s="231"/>
      <c r="D60" s="231"/>
      <c r="E60" s="231"/>
      <c r="F60" s="231"/>
      <c r="G60" s="231"/>
      <c r="H60" s="233"/>
      <c r="I60" s="231"/>
      <c r="J60" s="231"/>
      <c r="K60" s="234"/>
      <c r="L60" s="231"/>
      <c r="M60" s="231"/>
      <c r="N60" s="231"/>
      <c r="O60" s="231"/>
      <c r="P60" s="231"/>
      <c r="Q60" s="231"/>
      <c r="R60" s="231"/>
      <c r="S60" s="231"/>
      <c r="T60" s="231"/>
      <c r="U60" s="231"/>
      <c r="V60" s="231"/>
      <c r="W60" s="231"/>
      <c r="X60" s="231"/>
      <c r="Y60" s="231"/>
      <c r="Z60" s="231"/>
    </row>
    <row r="61" spans="1:26" x14ac:dyDescent="0.2">
      <c r="A61" s="231"/>
      <c r="B61" s="324" t="s">
        <v>527</v>
      </c>
      <c r="C61" s="231"/>
      <c r="D61" s="231"/>
      <c r="E61" s="231"/>
      <c r="F61" s="231"/>
      <c r="G61" s="231"/>
      <c r="H61" s="233"/>
      <c r="I61" s="231"/>
      <c r="J61" s="231"/>
      <c r="K61" s="234"/>
      <c r="L61" s="231"/>
      <c r="M61" s="231"/>
      <c r="N61" s="231"/>
      <c r="O61" s="231"/>
      <c r="P61" s="231"/>
      <c r="Q61" s="231"/>
      <c r="R61" s="231"/>
      <c r="S61" s="231"/>
      <c r="T61" s="231"/>
      <c r="U61" s="231"/>
      <c r="V61" s="231"/>
      <c r="W61" s="231"/>
      <c r="X61" s="231"/>
      <c r="Y61" s="231"/>
      <c r="Z61" s="231"/>
    </row>
    <row r="62" spans="1:26" x14ac:dyDescent="0.2">
      <c r="A62" s="231"/>
      <c r="B62" s="356" t="s">
        <v>529</v>
      </c>
      <c r="C62" s="231"/>
      <c r="D62" s="231"/>
      <c r="E62" s="231"/>
      <c r="F62" s="231"/>
      <c r="G62" s="231"/>
      <c r="H62" s="233"/>
      <c r="I62" s="231"/>
      <c r="J62" s="231"/>
      <c r="K62" s="234"/>
      <c r="L62" s="231"/>
      <c r="M62" s="231"/>
      <c r="N62" s="231"/>
      <c r="O62" s="231"/>
      <c r="P62" s="231"/>
      <c r="Q62" s="231"/>
      <c r="R62" s="231"/>
      <c r="S62" s="231"/>
      <c r="T62" s="231"/>
      <c r="U62" s="231"/>
      <c r="V62" s="231"/>
      <c r="W62" s="231"/>
      <c r="X62" s="231"/>
      <c r="Y62" s="231"/>
      <c r="Z62" s="231"/>
    </row>
    <row r="63" spans="1:26" x14ac:dyDescent="0.2">
      <c r="A63" s="231"/>
      <c r="B63" s="356" t="s">
        <v>528</v>
      </c>
      <c r="C63" s="231"/>
      <c r="D63" s="231"/>
      <c r="E63" s="231"/>
      <c r="F63" s="231"/>
      <c r="G63" s="231"/>
      <c r="H63" s="233"/>
      <c r="I63" s="231"/>
      <c r="J63" s="231"/>
      <c r="K63" s="234"/>
      <c r="L63" s="231"/>
      <c r="M63" s="231"/>
      <c r="N63" s="231"/>
      <c r="O63" s="231"/>
      <c r="P63" s="231"/>
      <c r="Q63" s="231"/>
      <c r="R63" s="231"/>
      <c r="S63" s="231"/>
      <c r="T63" s="231"/>
      <c r="U63" s="231"/>
      <c r="V63" s="231"/>
      <c r="W63" s="231"/>
      <c r="X63" s="231"/>
      <c r="Y63" s="231"/>
      <c r="Z63" s="231"/>
    </row>
    <row r="64" spans="1:26" x14ac:dyDescent="0.2">
      <c r="A64" s="231"/>
      <c r="B64" s="355"/>
      <c r="C64" s="231"/>
      <c r="D64" s="231"/>
      <c r="E64" s="231"/>
      <c r="F64" s="231"/>
      <c r="G64" s="231"/>
      <c r="H64" s="233"/>
      <c r="I64" s="231"/>
      <c r="J64" s="231"/>
      <c r="K64" s="234"/>
      <c r="L64" s="231"/>
      <c r="M64" s="231"/>
      <c r="N64" s="231"/>
      <c r="O64" s="231"/>
      <c r="P64" s="231"/>
      <c r="Q64" s="231"/>
      <c r="R64" s="231"/>
      <c r="S64" s="231"/>
      <c r="T64" s="231"/>
      <c r="U64" s="231"/>
      <c r="V64" s="231"/>
      <c r="W64" s="231"/>
      <c r="X64" s="231"/>
      <c r="Y64" s="231"/>
      <c r="Z64" s="231"/>
    </row>
    <row r="65" spans="1:26" x14ac:dyDescent="0.2">
      <c r="A65" s="231"/>
      <c r="B65" s="231"/>
      <c r="C65" s="231"/>
      <c r="D65" s="231"/>
      <c r="E65" s="231"/>
      <c r="F65" s="231"/>
      <c r="G65" s="231"/>
      <c r="H65" s="233"/>
      <c r="I65" s="231"/>
      <c r="J65" s="231"/>
      <c r="K65" s="234"/>
      <c r="L65" s="231"/>
      <c r="M65" s="231"/>
      <c r="N65" s="231"/>
      <c r="O65" s="231"/>
      <c r="P65" s="231"/>
      <c r="Q65" s="231"/>
      <c r="R65" s="231"/>
      <c r="S65" s="231"/>
      <c r="T65" s="231"/>
      <c r="U65" s="231"/>
      <c r="V65" s="231"/>
      <c r="W65" s="231"/>
      <c r="X65" s="231"/>
      <c r="Y65" s="231"/>
      <c r="Z65" s="231"/>
    </row>
    <row r="66" spans="1:26" x14ac:dyDescent="0.2">
      <c r="A66" s="231"/>
      <c r="B66" s="231"/>
      <c r="C66" s="231"/>
      <c r="D66" s="231"/>
      <c r="E66" s="231"/>
      <c r="F66" s="231"/>
      <c r="G66" s="231"/>
      <c r="H66" s="233"/>
      <c r="I66" s="231"/>
      <c r="J66" s="231"/>
      <c r="K66" s="234"/>
      <c r="L66" s="231"/>
      <c r="M66" s="231"/>
      <c r="N66" s="231"/>
      <c r="O66" s="231"/>
      <c r="P66" s="231"/>
      <c r="Q66" s="231"/>
      <c r="R66" s="231"/>
      <c r="S66" s="231"/>
      <c r="T66" s="231"/>
      <c r="U66" s="231"/>
      <c r="V66" s="231"/>
      <c r="W66" s="231"/>
      <c r="X66" s="231"/>
      <c r="Y66" s="231"/>
      <c r="Z66" s="231"/>
    </row>
    <row r="67" spans="1:26" x14ac:dyDescent="0.2">
      <c r="A67" s="231"/>
      <c r="B67" s="231"/>
      <c r="C67" s="231"/>
      <c r="D67" s="231"/>
      <c r="E67" s="231"/>
      <c r="F67" s="231"/>
      <c r="G67" s="231"/>
      <c r="H67" s="233"/>
      <c r="I67" s="231"/>
      <c r="J67" s="231"/>
      <c r="K67" s="234"/>
      <c r="L67" s="231"/>
      <c r="M67" s="231"/>
      <c r="N67" s="231"/>
      <c r="O67" s="231"/>
      <c r="P67" s="231"/>
      <c r="Q67" s="231"/>
      <c r="R67" s="231"/>
      <c r="S67" s="231"/>
      <c r="T67" s="231"/>
      <c r="U67" s="231"/>
      <c r="V67" s="231"/>
      <c r="W67" s="231"/>
      <c r="X67" s="231"/>
      <c r="Y67" s="231"/>
      <c r="Z67" s="231"/>
    </row>
    <row r="68" spans="1:26" x14ac:dyDescent="0.2">
      <c r="A68" s="231"/>
      <c r="B68" s="231"/>
      <c r="C68" s="231"/>
      <c r="D68" s="231"/>
      <c r="E68" s="231"/>
      <c r="F68" s="231"/>
      <c r="G68" s="231"/>
      <c r="H68" s="233"/>
      <c r="I68" s="231"/>
      <c r="J68" s="231"/>
      <c r="K68" s="234"/>
      <c r="L68" s="231"/>
      <c r="M68" s="231"/>
      <c r="N68" s="231"/>
      <c r="O68" s="231"/>
      <c r="P68" s="231"/>
      <c r="Q68" s="231"/>
      <c r="R68" s="231"/>
      <c r="S68" s="231"/>
      <c r="T68" s="231"/>
      <c r="U68" s="231"/>
      <c r="V68" s="231"/>
      <c r="W68" s="231"/>
      <c r="X68" s="231"/>
      <c r="Y68" s="231"/>
      <c r="Z68" s="231"/>
    </row>
    <row r="69" spans="1:26" x14ac:dyDescent="0.2">
      <c r="A69" s="231"/>
      <c r="B69" s="231"/>
      <c r="C69" s="231"/>
      <c r="D69" s="231"/>
      <c r="E69" s="231"/>
      <c r="F69" s="231"/>
      <c r="G69" s="231"/>
      <c r="H69" s="233"/>
      <c r="I69" s="231"/>
      <c r="J69" s="231"/>
      <c r="K69" s="234"/>
      <c r="L69" s="231"/>
      <c r="M69" s="231"/>
      <c r="N69" s="231"/>
      <c r="O69" s="231"/>
      <c r="P69" s="231"/>
      <c r="Q69" s="231"/>
      <c r="R69" s="231"/>
      <c r="S69" s="231"/>
      <c r="T69" s="231"/>
      <c r="U69" s="231"/>
      <c r="V69" s="231"/>
      <c r="W69" s="231"/>
      <c r="X69" s="231"/>
      <c r="Y69" s="231"/>
      <c r="Z69" s="231"/>
    </row>
    <row r="70" spans="1:26" x14ac:dyDescent="0.2">
      <c r="A70" s="231"/>
      <c r="B70" s="231"/>
      <c r="C70" s="231"/>
      <c r="D70" s="231"/>
      <c r="E70" s="231"/>
      <c r="F70" s="231"/>
      <c r="G70" s="231"/>
      <c r="H70" s="233"/>
      <c r="I70" s="231"/>
      <c r="J70" s="231"/>
      <c r="K70" s="234"/>
      <c r="L70" s="231"/>
      <c r="M70" s="231"/>
      <c r="N70" s="231"/>
      <c r="O70" s="231"/>
      <c r="P70" s="231"/>
      <c r="Q70" s="231"/>
      <c r="R70" s="231"/>
      <c r="S70" s="231"/>
      <c r="T70" s="231"/>
      <c r="U70" s="231"/>
      <c r="V70" s="231"/>
      <c r="W70" s="231"/>
      <c r="X70" s="231"/>
      <c r="Y70" s="231"/>
      <c r="Z70" s="231"/>
    </row>
    <row r="71" spans="1:26" x14ac:dyDescent="0.2">
      <c r="A71" s="231"/>
      <c r="B71" s="231"/>
      <c r="C71" s="231"/>
      <c r="D71" s="231"/>
      <c r="E71" s="231"/>
      <c r="F71" s="231"/>
      <c r="G71" s="231"/>
      <c r="H71" s="233"/>
      <c r="I71" s="231"/>
      <c r="J71" s="231"/>
      <c r="K71" s="234"/>
      <c r="L71" s="231"/>
      <c r="M71" s="231"/>
      <c r="N71" s="231"/>
      <c r="O71" s="231"/>
      <c r="P71" s="231"/>
      <c r="Q71" s="231"/>
      <c r="R71" s="231"/>
      <c r="S71" s="231"/>
      <c r="T71" s="231"/>
      <c r="U71" s="231"/>
      <c r="V71" s="231"/>
      <c r="W71" s="231"/>
      <c r="X71" s="231"/>
      <c r="Y71" s="231"/>
      <c r="Z71" s="231"/>
    </row>
    <row r="72" spans="1:26" x14ac:dyDescent="0.2">
      <c r="A72" s="231"/>
      <c r="B72" s="231"/>
      <c r="C72" s="231"/>
      <c r="D72" s="231"/>
      <c r="E72" s="231"/>
      <c r="F72" s="231"/>
      <c r="G72" s="231"/>
      <c r="H72" s="233"/>
      <c r="I72" s="231"/>
      <c r="J72" s="231"/>
      <c r="K72" s="234"/>
      <c r="L72" s="231"/>
      <c r="M72" s="231"/>
      <c r="N72" s="231"/>
      <c r="O72" s="231"/>
      <c r="P72" s="231"/>
      <c r="Q72" s="231"/>
      <c r="R72" s="231"/>
      <c r="S72" s="231"/>
      <c r="T72" s="231"/>
      <c r="U72" s="231"/>
      <c r="V72" s="231"/>
      <c r="W72" s="231"/>
      <c r="X72" s="231"/>
      <c r="Y72" s="231"/>
      <c r="Z72" s="231"/>
    </row>
    <row r="73" spans="1:26" x14ac:dyDescent="0.2">
      <c r="A73" s="231"/>
      <c r="B73" s="231"/>
      <c r="C73" s="231"/>
      <c r="D73" s="231"/>
      <c r="E73" s="231"/>
      <c r="F73" s="231"/>
      <c r="G73" s="231"/>
      <c r="H73" s="233"/>
      <c r="I73" s="231"/>
      <c r="J73" s="231"/>
      <c r="K73" s="234"/>
      <c r="L73" s="231"/>
      <c r="M73" s="231"/>
      <c r="N73" s="231"/>
      <c r="O73" s="231"/>
      <c r="P73" s="231"/>
      <c r="Q73" s="231"/>
      <c r="R73" s="231"/>
      <c r="S73" s="231"/>
      <c r="T73" s="231"/>
      <c r="U73" s="231"/>
      <c r="V73" s="231"/>
      <c r="W73" s="231"/>
      <c r="X73" s="231"/>
      <c r="Y73" s="231"/>
      <c r="Z73" s="231"/>
    </row>
  </sheetData>
  <sheetProtection algorithmName="SHA-512" hashValue="WURyUtVmWFNS4h1Hv08hoTzSZhB39xf9L1WWhDDJKSd0FTdYDAdd2rTXIw7Yfohfqv50PzQ/qYutJWREE37QZA==" saltValue="/5DdhLp0FjUwrmRQm+ub2w==" spinCount="100000" sheet="1" objects="1" scenarios="1"/>
  <hyperlinks>
    <hyperlink ref="B62" r:id="rId1" xr:uid="{20AC5BE7-F684-444A-98A1-FAA036966930}"/>
    <hyperlink ref="B63" r:id="rId2" xr:uid="{3392A921-337A-4B3E-BA17-0012CE8F5C72}"/>
  </hyperlinks>
  <pageMargins left="0.25" right="0.25" top="0.75" bottom="0.75" header="0.3" footer="0.3"/>
  <pageSetup orientation="landscape" horizontalDpi="1200" verticalDpi="1200" r:id="rId3"/>
  <headerFooter>
    <oddFooter>&amp;R&amp;"Arial,Bold Italic"&amp;8LeadingAge NY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5E003-9333-4F24-B126-08C637B0A772}">
  <sheetPr>
    <tabColor theme="3" tint="0.39997558519241921"/>
  </sheetPr>
  <dimension ref="A1:N98"/>
  <sheetViews>
    <sheetView showGridLines="0" showRowColHeaders="0" zoomScale="102" zoomScaleNormal="102" workbookViewId="0">
      <pane ySplit="2" topLeftCell="A3" activePane="bottomLeft" state="frozen"/>
      <selection pane="bottomLeft"/>
    </sheetView>
  </sheetViews>
  <sheetFormatPr defaultColWidth="8.85546875" defaultRowHeight="12.75" x14ac:dyDescent="0.2"/>
  <cols>
    <col min="1" max="1" width="8.85546875" style="120"/>
    <col min="2" max="2" width="25.28515625" style="120" customWidth="1"/>
    <col min="3" max="3" width="33" style="120" customWidth="1"/>
    <col min="4" max="4" width="8" style="120" customWidth="1"/>
    <col min="5" max="5" width="11.28515625" style="120" customWidth="1"/>
    <col min="6" max="6" width="10.7109375" style="120" customWidth="1"/>
    <col min="7" max="7" width="11" style="205" customWidth="1"/>
    <col min="8" max="8" width="12" style="120" customWidth="1"/>
    <col min="10" max="10" width="24" style="120" customWidth="1"/>
    <col min="11" max="16384" width="8.85546875" style="120"/>
  </cols>
  <sheetData>
    <row r="1" spans="1:14" ht="50.25" customHeight="1" x14ac:dyDescent="0.2">
      <c r="A1" s="302"/>
      <c r="B1" s="439" t="s">
        <v>557</v>
      </c>
      <c r="C1" s="439"/>
      <c r="D1" s="439"/>
      <c r="E1" s="439"/>
      <c r="F1" s="439"/>
      <c r="G1" s="439"/>
      <c r="H1" s="16"/>
    </row>
    <row r="2" spans="1:14" ht="42" customHeight="1" x14ac:dyDescent="0.2">
      <c r="A2" s="302"/>
      <c r="B2" s="384" t="s">
        <v>289</v>
      </c>
      <c r="C2" s="385" t="s">
        <v>513</v>
      </c>
      <c r="D2" s="386" t="s">
        <v>291</v>
      </c>
      <c r="E2" s="386" t="s">
        <v>515</v>
      </c>
      <c r="F2" s="386" t="s">
        <v>517</v>
      </c>
      <c r="G2" s="387" t="s">
        <v>531</v>
      </c>
      <c r="H2" s="386" t="s">
        <v>519</v>
      </c>
    </row>
    <row r="3" spans="1:14" ht="13.5" customHeight="1" x14ac:dyDescent="0.2">
      <c r="A3" s="302"/>
      <c r="B3" s="116" t="s">
        <v>1</v>
      </c>
      <c r="C3" s="116" t="s">
        <v>0</v>
      </c>
      <c r="D3" s="117" t="s">
        <v>292</v>
      </c>
      <c r="E3" s="262">
        <v>0.81630000000000003</v>
      </c>
      <c r="F3" s="394">
        <v>0.81630000000000003</v>
      </c>
      <c r="G3" s="264">
        <v>1.1398835336389525E-2</v>
      </c>
      <c r="H3" s="262">
        <v>0.80710000000000004</v>
      </c>
      <c r="J3" s="147"/>
    </row>
    <row r="4" spans="1:14" ht="13.5" customHeight="1" x14ac:dyDescent="0.2">
      <c r="A4" s="302"/>
      <c r="B4" s="118" t="s">
        <v>293</v>
      </c>
      <c r="C4" s="118" t="s">
        <v>294</v>
      </c>
      <c r="D4" s="119" t="s">
        <v>295</v>
      </c>
      <c r="E4" s="263">
        <v>0.86529999999999996</v>
      </c>
      <c r="F4" s="395">
        <v>0.86529999999999996</v>
      </c>
      <c r="G4" s="265">
        <v>2.0882491741387375E-2</v>
      </c>
      <c r="H4" s="263">
        <v>0.84760000000000002</v>
      </c>
      <c r="J4" s="147"/>
      <c r="K4" s="388"/>
      <c r="L4" s="389"/>
      <c r="M4" s="389"/>
    </row>
    <row r="5" spans="1:14" ht="13.5" customHeight="1" x14ac:dyDescent="0.2">
      <c r="A5" s="302"/>
      <c r="B5" s="116" t="s">
        <v>26</v>
      </c>
      <c r="C5" s="116" t="s">
        <v>25</v>
      </c>
      <c r="D5" s="117" t="s">
        <v>292</v>
      </c>
      <c r="E5" s="262">
        <v>1.3138000000000001</v>
      </c>
      <c r="F5" s="394">
        <v>1.3138000000000001</v>
      </c>
      <c r="G5" s="264">
        <v>-4.3047563551606036E-2</v>
      </c>
      <c r="H5" s="262">
        <v>1.3729</v>
      </c>
      <c r="J5" s="147"/>
      <c r="K5" s="206"/>
      <c r="L5" s="3"/>
      <c r="M5" s="315"/>
      <c r="N5" s="322"/>
    </row>
    <row r="6" spans="1:14" ht="13.5" customHeight="1" x14ac:dyDescent="0.2">
      <c r="A6" s="302"/>
      <c r="B6" s="114" t="s">
        <v>7</v>
      </c>
      <c r="C6" s="114" t="s">
        <v>6</v>
      </c>
      <c r="D6" s="115" t="s">
        <v>292</v>
      </c>
      <c r="E6" s="263">
        <v>0.80430000000000001</v>
      </c>
      <c r="F6" s="395">
        <v>0.80430000000000001</v>
      </c>
      <c r="G6" s="265">
        <v>-4.5681063122923561E-2</v>
      </c>
      <c r="H6" s="263">
        <v>0.84279999999999999</v>
      </c>
      <c r="J6" s="147"/>
      <c r="K6" s="206"/>
      <c r="L6" s="3"/>
      <c r="M6" s="315"/>
      <c r="N6" s="343"/>
    </row>
    <row r="7" spans="1:14" ht="13.5" customHeight="1" x14ac:dyDescent="0.2">
      <c r="A7" s="302"/>
      <c r="B7" s="116" t="s">
        <v>296</v>
      </c>
      <c r="C7" s="116" t="s">
        <v>294</v>
      </c>
      <c r="D7" s="117" t="s">
        <v>295</v>
      </c>
      <c r="E7" s="262">
        <v>0.86529999999999996</v>
      </c>
      <c r="F7" s="394">
        <v>0.86529999999999996</v>
      </c>
      <c r="G7" s="264">
        <v>2.0882491741387375E-2</v>
      </c>
      <c r="H7" s="262">
        <v>0.84760000000000002</v>
      </c>
      <c r="K7" s="206"/>
      <c r="L7" s="3"/>
      <c r="M7" s="315"/>
      <c r="N7" s="343"/>
    </row>
    <row r="8" spans="1:14" ht="13.5" customHeight="1" x14ac:dyDescent="0.2">
      <c r="A8" s="302"/>
      <c r="B8" s="114" t="s">
        <v>297</v>
      </c>
      <c r="C8" s="114" t="s">
        <v>294</v>
      </c>
      <c r="D8" s="115" t="s">
        <v>295</v>
      </c>
      <c r="E8" s="263">
        <v>0.86529999999999996</v>
      </c>
      <c r="F8" s="395">
        <v>0.86529999999999996</v>
      </c>
      <c r="G8" s="265">
        <v>2.0882491741387375E-2</v>
      </c>
      <c r="H8" s="263">
        <v>0.84760000000000002</v>
      </c>
      <c r="K8" s="206"/>
      <c r="L8" s="3"/>
      <c r="M8" s="315"/>
      <c r="N8" s="343"/>
    </row>
    <row r="9" spans="1:14" ht="13.5" customHeight="1" x14ac:dyDescent="0.2">
      <c r="A9" s="302"/>
      <c r="B9" s="116" t="s">
        <v>298</v>
      </c>
      <c r="C9" s="116" t="s">
        <v>294</v>
      </c>
      <c r="D9" s="117" t="s">
        <v>295</v>
      </c>
      <c r="E9" s="262">
        <v>0.86529999999999996</v>
      </c>
      <c r="F9" s="394">
        <v>0.86529999999999996</v>
      </c>
      <c r="G9" s="264">
        <v>2.0882491741387375E-2</v>
      </c>
      <c r="H9" s="262">
        <v>0.84760000000000002</v>
      </c>
      <c r="K9" s="206"/>
      <c r="L9" s="3"/>
      <c r="M9" s="315"/>
      <c r="N9" s="343"/>
    </row>
    <row r="10" spans="1:14" ht="13.5" customHeight="1" x14ac:dyDescent="0.2">
      <c r="A10" s="302"/>
      <c r="B10" s="336" t="s">
        <v>502</v>
      </c>
      <c r="C10" s="330" t="s">
        <v>13</v>
      </c>
      <c r="D10" s="331" t="s">
        <v>292</v>
      </c>
      <c r="E10" s="332">
        <v>0.81120000000000003</v>
      </c>
      <c r="F10" s="396">
        <v>0.83130000000000004</v>
      </c>
      <c r="G10" s="333">
        <v>-0.05</v>
      </c>
      <c r="H10" s="332">
        <v>0.875</v>
      </c>
      <c r="J10" s="147"/>
      <c r="K10" s="206"/>
      <c r="L10" s="3"/>
      <c r="M10" s="315"/>
      <c r="N10" s="343"/>
    </row>
    <row r="11" spans="1:14" ht="13.5" customHeight="1" x14ac:dyDescent="0.2">
      <c r="A11" s="302"/>
      <c r="B11" s="116" t="s">
        <v>299</v>
      </c>
      <c r="C11" s="116" t="s">
        <v>294</v>
      </c>
      <c r="D11" s="117" t="s">
        <v>295</v>
      </c>
      <c r="E11" s="262">
        <v>0.86529999999999996</v>
      </c>
      <c r="F11" s="394">
        <v>0.86529999999999996</v>
      </c>
      <c r="G11" s="264">
        <v>2.0882491741387375E-2</v>
      </c>
      <c r="H11" s="262">
        <v>0.84760000000000002</v>
      </c>
      <c r="K11" s="206"/>
      <c r="L11" s="3"/>
      <c r="M11" s="315"/>
      <c r="N11" s="343"/>
    </row>
    <row r="12" spans="1:14" ht="13.5" customHeight="1" x14ac:dyDescent="0.2">
      <c r="A12" s="302"/>
      <c r="B12" s="114" t="s">
        <v>300</v>
      </c>
      <c r="C12" s="114" t="s">
        <v>294</v>
      </c>
      <c r="D12" s="115" t="s">
        <v>295</v>
      </c>
      <c r="E12" s="263">
        <v>0.86529999999999996</v>
      </c>
      <c r="F12" s="395">
        <v>0.86529999999999996</v>
      </c>
      <c r="G12" s="265">
        <v>2.0882491741387375E-2</v>
      </c>
      <c r="H12" s="263">
        <v>0.84760000000000002</v>
      </c>
      <c r="K12" s="206"/>
      <c r="L12" s="3"/>
      <c r="M12" s="315"/>
      <c r="N12" s="343"/>
    </row>
    <row r="13" spans="1:14" ht="13.5" customHeight="1" x14ac:dyDescent="0.2">
      <c r="A13" s="302"/>
      <c r="B13" s="116" t="s">
        <v>301</v>
      </c>
      <c r="C13" s="116" t="s">
        <v>294</v>
      </c>
      <c r="D13" s="117" t="s">
        <v>295</v>
      </c>
      <c r="E13" s="262">
        <v>0.86529999999999996</v>
      </c>
      <c r="F13" s="394">
        <v>0.86529999999999996</v>
      </c>
      <c r="G13" s="264">
        <v>2.0882491741387375E-2</v>
      </c>
      <c r="H13" s="262">
        <v>0.84760000000000002</v>
      </c>
      <c r="K13" s="206"/>
      <c r="L13" s="3"/>
      <c r="M13" s="315"/>
      <c r="N13" s="343"/>
    </row>
    <row r="14" spans="1:14" ht="13.5" customHeight="1" x14ac:dyDescent="0.2">
      <c r="A14" s="302"/>
      <c r="B14" s="114" t="s">
        <v>302</v>
      </c>
      <c r="C14" s="114" t="s">
        <v>294</v>
      </c>
      <c r="D14" s="115" t="s">
        <v>295</v>
      </c>
      <c r="E14" s="263">
        <v>0.86529999999999996</v>
      </c>
      <c r="F14" s="395">
        <v>0.86529999999999996</v>
      </c>
      <c r="G14" s="265">
        <v>2.0882491741387375E-2</v>
      </c>
      <c r="H14" s="263">
        <v>0.84760000000000002</v>
      </c>
      <c r="K14" s="206"/>
      <c r="L14" s="3"/>
      <c r="M14" s="315"/>
      <c r="N14" s="343"/>
    </row>
    <row r="15" spans="1:14" ht="13.5" customHeight="1" x14ac:dyDescent="0.2">
      <c r="A15" s="302"/>
      <c r="B15" s="116" t="s">
        <v>303</v>
      </c>
      <c r="C15" s="116" t="s">
        <v>294</v>
      </c>
      <c r="D15" s="117" t="s">
        <v>295</v>
      </c>
      <c r="E15" s="262">
        <v>0.86529999999999996</v>
      </c>
      <c r="F15" s="394">
        <v>0.86529999999999996</v>
      </c>
      <c r="G15" s="264">
        <v>2.0882491741387375E-2</v>
      </c>
      <c r="H15" s="262">
        <v>0.84760000000000002</v>
      </c>
      <c r="K15" s="206"/>
      <c r="L15" s="3"/>
      <c r="M15" s="315"/>
      <c r="N15" s="343"/>
    </row>
    <row r="16" spans="1:14" ht="13.5" customHeight="1" x14ac:dyDescent="0.2">
      <c r="A16" s="302"/>
      <c r="B16" s="330" t="s">
        <v>516</v>
      </c>
      <c r="C16" s="352" t="s">
        <v>511</v>
      </c>
      <c r="D16" s="331" t="s">
        <v>292</v>
      </c>
      <c r="E16" s="332">
        <v>1.1886000000000001</v>
      </c>
      <c r="F16" s="396">
        <v>1.2238</v>
      </c>
      <c r="G16" s="333">
        <v>-0.05</v>
      </c>
      <c r="H16" s="332">
        <v>1.2882</v>
      </c>
      <c r="J16" s="147"/>
      <c r="K16" s="206"/>
      <c r="L16" s="3"/>
      <c r="M16" s="315"/>
      <c r="N16" s="343"/>
    </row>
    <row r="17" spans="1:14" ht="13.5" customHeight="1" x14ac:dyDescent="0.2">
      <c r="A17" s="302"/>
      <c r="B17" s="116" t="s">
        <v>9</v>
      </c>
      <c r="C17" s="351" t="s">
        <v>482</v>
      </c>
      <c r="D17" s="117" t="s">
        <v>292</v>
      </c>
      <c r="E17" s="262">
        <v>1.0398000000000001</v>
      </c>
      <c r="F17" s="394">
        <v>1.0398000000000001</v>
      </c>
      <c r="G17" s="264">
        <v>-1.3285253368760687E-2</v>
      </c>
      <c r="H17" s="262">
        <v>1.0538000000000001</v>
      </c>
      <c r="J17" s="147"/>
      <c r="K17" s="206"/>
      <c r="L17" s="3"/>
      <c r="M17" s="315"/>
      <c r="N17" s="343"/>
    </row>
    <row r="18" spans="1:14" ht="13.5" customHeight="1" x14ac:dyDescent="0.2">
      <c r="A18" s="302"/>
      <c r="B18" s="114" t="s">
        <v>304</v>
      </c>
      <c r="C18" s="114" t="s">
        <v>294</v>
      </c>
      <c r="D18" s="115" t="s">
        <v>295</v>
      </c>
      <c r="E18" s="263">
        <v>0.86529999999999996</v>
      </c>
      <c r="F18" s="395">
        <v>0.86529999999999996</v>
      </c>
      <c r="G18" s="265">
        <v>2.0882491741387375E-2</v>
      </c>
      <c r="H18" s="263">
        <v>0.84760000000000002</v>
      </c>
      <c r="K18" s="206"/>
      <c r="L18" s="3"/>
      <c r="M18" s="315"/>
      <c r="N18" s="343"/>
    </row>
    <row r="19" spans="1:14" ht="13.5" customHeight="1" x14ac:dyDescent="0.2">
      <c r="A19" s="302"/>
      <c r="B19" s="116" t="s">
        <v>305</v>
      </c>
      <c r="C19" s="116" t="s">
        <v>294</v>
      </c>
      <c r="D19" s="117" t="s">
        <v>295</v>
      </c>
      <c r="E19" s="262">
        <v>0.86529999999999996</v>
      </c>
      <c r="F19" s="394">
        <v>0.86529999999999996</v>
      </c>
      <c r="G19" s="264">
        <v>2.0882491741387375E-2</v>
      </c>
      <c r="H19" s="262">
        <v>0.84760000000000002</v>
      </c>
    </row>
    <row r="20" spans="1:14" ht="13.5" customHeight="1" x14ac:dyDescent="0.2">
      <c r="A20" s="302"/>
      <c r="B20" s="114" t="s">
        <v>306</v>
      </c>
      <c r="C20" s="114" t="s">
        <v>294</v>
      </c>
      <c r="D20" s="115" t="s">
        <v>295</v>
      </c>
      <c r="E20" s="263">
        <v>0.86529999999999996</v>
      </c>
      <c r="F20" s="395">
        <v>0.86529999999999996</v>
      </c>
      <c r="G20" s="265">
        <v>2.0882491741387375E-2</v>
      </c>
      <c r="H20" s="263">
        <v>0.84760000000000002</v>
      </c>
    </row>
    <row r="21" spans="1:14" ht="13.5" customHeight="1" x14ac:dyDescent="0.2">
      <c r="A21" s="302"/>
      <c r="B21" s="116" t="s">
        <v>307</v>
      </c>
      <c r="C21" s="116" t="s">
        <v>294</v>
      </c>
      <c r="D21" s="117" t="s">
        <v>295</v>
      </c>
      <c r="E21" s="262">
        <v>0.86529999999999996</v>
      </c>
      <c r="F21" s="394">
        <v>0.86529999999999996</v>
      </c>
      <c r="G21" s="264">
        <v>2.0882491741387375E-2</v>
      </c>
      <c r="H21" s="262">
        <v>0.84760000000000002</v>
      </c>
    </row>
    <row r="22" spans="1:14" ht="13.5" customHeight="1" x14ac:dyDescent="0.2">
      <c r="A22" s="302"/>
      <c r="B22" s="114" t="s">
        <v>308</v>
      </c>
      <c r="C22" s="114" t="s">
        <v>294</v>
      </c>
      <c r="D22" s="115" t="s">
        <v>295</v>
      </c>
      <c r="E22" s="263">
        <v>0.86529999999999996</v>
      </c>
      <c r="F22" s="395">
        <v>0.86529999999999996</v>
      </c>
      <c r="G22" s="265">
        <v>2.0882491741387375E-2</v>
      </c>
      <c r="H22" s="263">
        <v>0.84760000000000002</v>
      </c>
    </row>
    <row r="23" spans="1:14" ht="13.5" customHeight="1" x14ac:dyDescent="0.2">
      <c r="A23" s="302"/>
      <c r="B23" s="116" t="s">
        <v>309</v>
      </c>
      <c r="C23" s="116" t="s">
        <v>294</v>
      </c>
      <c r="D23" s="117" t="s">
        <v>295</v>
      </c>
      <c r="E23" s="262">
        <v>0.86529999999999996</v>
      </c>
      <c r="F23" s="394">
        <v>0.86529999999999996</v>
      </c>
      <c r="G23" s="264">
        <v>2.0882491741387375E-2</v>
      </c>
      <c r="H23" s="262">
        <v>0.84760000000000002</v>
      </c>
    </row>
    <row r="24" spans="1:14" ht="13.5" customHeight="1" x14ac:dyDescent="0.2">
      <c r="A24" s="302"/>
      <c r="B24" s="114" t="s">
        <v>46</v>
      </c>
      <c r="C24" s="114" t="s">
        <v>45</v>
      </c>
      <c r="D24" s="115" t="s">
        <v>292</v>
      </c>
      <c r="E24" s="263">
        <v>0.88639999999999997</v>
      </c>
      <c r="F24" s="395">
        <v>0.88639999999999997</v>
      </c>
      <c r="G24" s="265">
        <v>8.5333940152462744E-3</v>
      </c>
      <c r="H24" s="263">
        <v>0.87890000000000001</v>
      </c>
      <c r="J24" s="147"/>
    </row>
    <row r="25" spans="1:14" ht="13.5" customHeight="1" x14ac:dyDescent="0.2">
      <c r="A25" s="302"/>
      <c r="B25" s="330" t="s">
        <v>520</v>
      </c>
      <c r="C25" s="352" t="s">
        <v>512</v>
      </c>
      <c r="D25" s="331" t="s">
        <v>292</v>
      </c>
      <c r="E25" s="332">
        <v>0.84789999999999999</v>
      </c>
      <c r="F25" s="396">
        <v>0.85499999999999998</v>
      </c>
      <c r="G25" s="333">
        <v>-0.05</v>
      </c>
      <c r="H25" s="332">
        <v>0.9</v>
      </c>
      <c r="J25" s="147"/>
    </row>
    <row r="26" spans="1:14" ht="13.5" customHeight="1" x14ac:dyDescent="0.2">
      <c r="A26" s="302"/>
      <c r="B26" s="114" t="s">
        <v>27</v>
      </c>
      <c r="C26" s="114" t="s">
        <v>25</v>
      </c>
      <c r="D26" s="115" t="s">
        <v>292</v>
      </c>
      <c r="E26" s="263">
        <v>1.3138000000000001</v>
      </c>
      <c r="F26" s="395">
        <v>1.3138000000000001</v>
      </c>
      <c r="G26" s="265">
        <v>-4.3047563551606036E-2</v>
      </c>
      <c r="H26" s="263">
        <v>1.3729</v>
      </c>
      <c r="J26" s="147"/>
    </row>
    <row r="27" spans="1:14" ht="13.5" customHeight="1" x14ac:dyDescent="0.2">
      <c r="A27" s="302"/>
      <c r="B27" s="116" t="s">
        <v>311</v>
      </c>
      <c r="C27" s="116" t="s">
        <v>294</v>
      </c>
      <c r="D27" s="117" t="s">
        <v>295</v>
      </c>
      <c r="E27" s="262">
        <v>0.86529999999999996</v>
      </c>
      <c r="F27" s="394">
        <v>0.86529999999999996</v>
      </c>
      <c r="G27" s="264">
        <v>2.0882491741387375E-2</v>
      </c>
      <c r="H27" s="262">
        <v>0.84760000000000002</v>
      </c>
    </row>
    <row r="28" spans="1:14" ht="13.5" customHeight="1" x14ac:dyDescent="0.2">
      <c r="A28" s="302"/>
      <c r="B28" s="114" t="s">
        <v>35</v>
      </c>
      <c r="C28" s="114" t="s">
        <v>34</v>
      </c>
      <c r="D28" s="115" t="s">
        <v>292</v>
      </c>
      <c r="E28" s="263">
        <v>0.9073</v>
      </c>
      <c r="F28" s="395">
        <v>0.9073</v>
      </c>
      <c r="G28" s="265">
        <v>-7.6561303729629293E-3</v>
      </c>
      <c r="H28" s="263">
        <v>0.9143</v>
      </c>
      <c r="J28" s="147"/>
    </row>
    <row r="29" spans="1:14" ht="13.5" customHeight="1" x14ac:dyDescent="0.2">
      <c r="A29" s="302"/>
      <c r="B29" s="116" t="s">
        <v>42</v>
      </c>
      <c r="C29" s="116" t="s">
        <v>41</v>
      </c>
      <c r="D29" s="117" t="s">
        <v>292</v>
      </c>
      <c r="E29" s="262">
        <v>0.95369999999999999</v>
      </c>
      <c r="F29" s="394">
        <v>0.95369999999999999</v>
      </c>
      <c r="G29" s="264">
        <v>-4.7062350119904214E-2</v>
      </c>
      <c r="H29" s="262">
        <v>1.0008000000000001</v>
      </c>
      <c r="J29" s="147"/>
    </row>
    <row r="30" spans="1:14" ht="13.5" customHeight="1" x14ac:dyDescent="0.2">
      <c r="A30" s="302"/>
      <c r="B30" s="114" t="s">
        <v>36</v>
      </c>
      <c r="C30" s="114" t="s">
        <v>34</v>
      </c>
      <c r="D30" s="115" t="s">
        <v>292</v>
      </c>
      <c r="E30" s="263">
        <v>0.9073</v>
      </c>
      <c r="F30" s="395">
        <v>0.9073</v>
      </c>
      <c r="G30" s="265">
        <v>-7.6561303729629293E-3</v>
      </c>
      <c r="H30" s="263">
        <v>0.9143</v>
      </c>
      <c r="J30" s="147"/>
    </row>
    <row r="31" spans="1:14" ht="13.5" customHeight="1" x14ac:dyDescent="0.2">
      <c r="A31" s="302"/>
      <c r="B31" s="116" t="s">
        <v>312</v>
      </c>
      <c r="C31" s="116" t="s">
        <v>294</v>
      </c>
      <c r="D31" s="117" t="s">
        <v>295</v>
      </c>
      <c r="E31" s="262">
        <v>0.86529999999999996</v>
      </c>
      <c r="F31" s="394">
        <v>0.86529999999999996</v>
      </c>
      <c r="G31" s="264">
        <v>2.0882491741387375E-2</v>
      </c>
      <c r="H31" s="262">
        <v>0.84760000000000002</v>
      </c>
    </row>
    <row r="32" spans="1:14" ht="13.5" customHeight="1" x14ac:dyDescent="0.2">
      <c r="A32" s="302"/>
      <c r="B32" s="330" t="s">
        <v>521</v>
      </c>
      <c r="C32" s="330" t="s">
        <v>22</v>
      </c>
      <c r="D32" s="331" t="s">
        <v>292</v>
      </c>
      <c r="E32" s="332">
        <v>1.2617</v>
      </c>
      <c r="F32" s="396">
        <v>1.2670999999999999</v>
      </c>
      <c r="G32" s="333">
        <v>-0.05</v>
      </c>
      <c r="H32" s="332">
        <v>1.3338000000000001</v>
      </c>
      <c r="J32" s="147"/>
    </row>
    <row r="33" spans="1:10" ht="13.5" customHeight="1" x14ac:dyDescent="0.2">
      <c r="A33" s="302"/>
      <c r="B33" s="116" t="s">
        <v>28</v>
      </c>
      <c r="C33" s="116" t="s">
        <v>25</v>
      </c>
      <c r="D33" s="117" t="s">
        <v>292</v>
      </c>
      <c r="E33" s="262">
        <v>1.3138000000000001</v>
      </c>
      <c r="F33" s="394">
        <v>1.3138000000000001</v>
      </c>
      <c r="G33" s="264">
        <v>-4.3047563551606036E-2</v>
      </c>
      <c r="H33" s="262">
        <v>1.3729</v>
      </c>
      <c r="J33" s="147"/>
    </row>
    <row r="34" spans="1:10" ht="13.5" customHeight="1" x14ac:dyDescent="0.2">
      <c r="A34" s="302"/>
      <c r="B34" s="114" t="s">
        <v>10</v>
      </c>
      <c r="C34" s="351" t="s">
        <v>482</v>
      </c>
      <c r="D34" s="115" t="s">
        <v>292</v>
      </c>
      <c r="E34" s="263">
        <v>1.0398000000000001</v>
      </c>
      <c r="F34" s="395">
        <v>1.0398000000000001</v>
      </c>
      <c r="G34" s="265">
        <v>-1.3285253368760687E-2</v>
      </c>
      <c r="H34" s="263">
        <v>1.0538000000000001</v>
      </c>
      <c r="J34" s="147"/>
    </row>
    <row r="35" spans="1:10" ht="13.5" customHeight="1" x14ac:dyDescent="0.2">
      <c r="A35" s="302"/>
      <c r="B35" s="116" t="s">
        <v>47</v>
      </c>
      <c r="C35" s="116" t="s">
        <v>45</v>
      </c>
      <c r="D35" s="117" t="s">
        <v>292</v>
      </c>
      <c r="E35" s="262">
        <v>0.88639999999999997</v>
      </c>
      <c r="F35" s="394">
        <v>0.88639999999999997</v>
      </c>
      <c r="G35" s="264">
        <v>8.5333940152462744E-3</v>
      </c>
      <c r="H35" s="262">
        <v>0.87890000000000001</v>
      </c>
      <c r="J35" s="147"/>
    </row>
    <row r="36" spans="1:10" ht="13.5" customHeight="1" x14ac:dyDescent="0.2">
      <c r="A36" s="302"/>
      <c r="B36" s="114" t="s">
        <v>43</v>
      </c>
      <c r="C36" s="114" t="s">
        <v>41</v>
      </c>
      <c r="D36" s="115" t="s">
        <v>292</v>
      </c>
      <c r="E36" s="263">
        <v>0.95369999999999999</v>
      </c>
      <c r="F36" s="395">
        <v>0.95369999999999999</v>
      </c>
      <c r="G36" s="265">
        <v>-4.7062350119904214E-2</v>
      </c>
      <c r="H36" s="263">
        <v>1.0008000000000001</v>
      </c>
      <c r="J36" s="147"/>
    </row>
    <row r="37" spans="1:10" ht="13.5" customHeight="1" x14ac:dyDescent="0.2">
      <c r="A37" s="302"/>
      <c r="B37" s="116" t="s">
        <v>37</v>
      </c>
      <c r="C37" s="116" t="s">
        <v>34</v>
      </c>
      <c r="D37" s="117" t="s">
        <v>292</v>
      </c>
      <c r="E37" s="262">
        <v>0.9073</v>
      </c>
      <c r="F37" s="394">
        <v>0.9073</v>
      </c>
      <c r="G37" s="264">
        <v>-7.6561303729629293E-3</v>
      </c>
      <c r="H37" s="262">
        <v>0.9143</v>
      </c>
      <c r="J37" s="147"/>
    </row>
    <row r="38" spans="1:10" ht="13.5" customHeight="1" x14ac:dyDescent="0.2">
      <c r="A38" s="302"/>
      <c r="B38" s="330" t="s">
        <v>523</v>
      </c>
      <c r="C38" s="352" t="s">
        <v>511</v>
      </c>
      <c r="D38" s="331" t="s">
        <v>292</v>
      </c>
      <c r="E38" s="332">
        <v>1.1886000000000001</v>
      </c>
      <c r="F38" s="396">
        <v>1.2238</v>
      </c>
      <c r="G38" s="333">
        <v>-0.05</v>
      </c>
      <c r="H38" s="332">
        <v>1.2882</v>
      </c>
      <c r="J38" s="147"/>
    </row>
    <row r="39" spans="1:10" ht="13.5" customHeight="1" x14ac:dyDescent="0.2">
      <c r="A39" s="302"/>
      <c r="B39" s="116" t="s">
        <v>38</v>
      </c>
      <c r="C39" s="116" t="s">
        <v>34</v>
      </c>
      <c r="D39" s="117" t="s">
        <v>292</v>
      </c>
      <c r="E39" s="262">
        <v>0.9073</v>
      </c>
      <c r="F39" s="394">
        <v>0.9073</v>
      </c>
      <c r="G39" s="264">
        <v>-7.6561303729629293E-3</v>
      </c>
      <c r="H39" s="262">
        <v>0.9143</v>
      </c>
      <c r="J39" s="147"/>
    </row>
    <row r="40" spans="1:10" ht="13.5" customHeight="1" x14ac:dyDescent="0.2">
      <c r="A40" s="302"/>
      <c r="B40" s="114" t="s">
        <v>44</v>
      </c>
      <c r="C40" s="114" t="s">
        <v>41</v>
      </c>
      <c r="D40" s="115" t="s">
        <v>292</v>
      </c>
      <c r="E40" s="263">
        <v>0.95369999999999999</v>
      </c>
      <c r="F40" s="395">
        <v>0.95369999999999999</v>
      </c>
      <c r="G40" s="265">
        <v>-4.7062350119904214E-2</v>
      </c>
      <c r="H40" s="263">
        <v>1.0008000000000001</v>
      </c>
      <c r="J40" s="147"/>
    </row>
    <row r="41" spans="1:10" ht="13.5" customHeight="1" x14ac:dyDescent="0.2">
      <c r="A41" s="302"/>
      <c r="B41" s="116" t="s">
        <v>313</v>
      </c>
      <c r="C41" s="116" t="s">
        <v>294</v>
      </c>
      <c r="D41" s="117" t="s">
        <v>295</v>
      </c>
      <c r="E41" s="262">
        <v>0.86529999999999996</v>
      </c>
      <c r="F41" s="394">
        <v>0.86529999999999996</v>
      </c>
      <c r="G41" s="264">
        <v>2.0882491741387375E-2</v>
      </c>
      <c r="H41" s="262">
        <v>0.84760000000000002</v>
      </c>
    </row>
    <row r="42" spans="1:10" ht="13.5" customHeight="1" x14ac:dyDescent="0.2">
      <c r="A42" s="302"/>
      <c r="B42" s="118" t="s">
        <v>12</v>
      </c>
      <c r="C42" s="118" t="s">
        <v>25</v>
      </c>
      <c r="D42" s="115" t="s">
        <v>292</v>
      </c>
      <c r="E42" s="263">
        <v>1.3138000000000001</v>
      </c>
      <c r="F42" s="395">
        <v>1.3138000000000001</v>
      </c>
      <c r="G42" s="265">
        <v>-4.3047563551606036E-2</v>
      </c>
      <c r="H42" s="263">
        <v>1.3729</v>
      </c>
      <c r="J42" s="147"/>
    </row>
    <row r="43" spans="1:10" ht="13.5" customHeight="1" x14ac:dyDescent="0.2">
      <c r="A43" s="302"/>
      <c r="B43" s="116" t="s">
        <v>30</v>
      </c>
      <c r="C43" s="116" t="s">
        <v>25</v>
      </c>
      <c r="D43" s="117" t="s">
        <v>292</v>
      </c>
      <c r="E43" s="262">
        <v>1.3138000000000001</v>
      </c>
      <c r="F43" s="394">
        <v>1.3138000000000001</v>
      </c>
      <c r="G43" s="264">
        <v>-4.3047563551606036E-2</v>
      </c>
      <c r="H43" s="262">
        <v>1.3729</v>
      </c>
      <c r="J43" s="147"/>
    </row>
    <row r="44" spans="1:10" ht="13.5" customHeight="1" x14ac:dyDescent="0.2">
      <c r="A44" s="302"/>
      <c r="B44" s="114" t="s">
        <v>2</v>
      </c>
      <c r="C44" s="114" t="s">
        <v>0</v>
      </c>
      <c r="D44" s="115" t="s">
        <v>292</v>
      </c>
      <c r="E44" s="263">
        <v>0.81630000000000003</v>
      </c>
      <c r="F44" s="395">
        <v>0.81630000000000003</v>
      </c>
      <c r="G44" s="265">
        <v>1.1398835336389525E-2</v>
      </c>
      <c r="H44" s="263">
        <v>0.80710000000000004</v>
      </c>
      <c r="J44" s="147"/>
    </row>
    <row r="45" spans="1:10" ht="13.5" customHeight="1" x14ac:dyDescent="0.2">
      <c r="A45" s="302"/>
      <c r="B45" s="116" t="s">
        <v>31</v>
      </c>
      <c r="C45" s="116" t="s">
        <v>25</v>
      </c>
      <c r="D45" s="117" t="s">
        <v>292</v>
      </c>
      <c r="E45" s="262">
        <v>1.3138000000000001</v>
      </c>
      <c r="F45" s="394">
        <v>1.3138000000000001</v>
      </c>
      <c r="G45" s="264">
        <v>-4.3047563551606036E-2</v>
      </c>
      <c r="H45" s="262">
        <v>1.3729</v>
      </c>
      <c r="J45" s="147"/>
    </row>
    <row r="46" spans="1:10" ht="13.5" customHeight="1" x14ac:dyDescent="0.2">
      <c r="A46" s="302"/>
      <c r="B46" s="114" t="s">
        <v>32</v>
      </c>
      <c r="C46" s="114" t="s">
        <v>25</v>
      </c>
      <c r="D46" s="115" t="s">
        <v>292</v>
      </c>
      <c r="E46" s="263">
        <v>1.3138000000000001</v>
      </c>
      <c r="F46" s="395">
        <v>1.3138000000000001</v>
      </c>
      <c r="G46" s="265">
        <v>-4.3047563551606036E-2</v>
      </c>
      <c r="H46" s="263">
        <v>1.3729</v>
      </c>
      <c r="J46" s="147"/>
    </row>
    <row r="47" spans="1:10" ht="13.5" customHeight="1" x14ac:dyDescent="0.2">
      <c r="A47" s="302"/>
      <c r="B47" s="116" t="s">
        <v>3</v>
      </c>
      <c r="C47" s="116" t="s">
        <v>0</v>
      </c>
      <c r="D47" s="117" t="s">
        <v>292</v>
      </c>
      <c r="E47" s="262">
        <v>0.81630000000000003</v>
      </c>
      <c r="F47" s="394">
        <v>0.81630000000000003</v>
      </c>
      <c r="G47" s="264">
        <v>1.1398835336389525E-2</v>
      </c>
      <c r="H47" s="262">
        <v>0.80710000000000004</v>
      </c>
      <c r="J47" s="147"/>
    </row>
    <row r="48" spans="1:10" ht="13.5" customHeight="1" x14ac:dyDescent="0.2">
      <c r="A48" s="302"/>
      <c r="B48" s="114" t="s">
        <v>4</v>
      </c>
      <c r="C48" s="114" t="s">
        <v>0</v>
      </c>
      <c r="D48" s="115" t="s">
        <v>292</v>
      </c>
      <c r="E48" s="263">
        <v>0.81630000000000003</v>
      </c>
      <c r="F48" s="395">
        <v>0.81630000000000003</v>
      </c>
      <c r="G48" s="265">
        <v>1.1398835336389525E-2</v>
      </c>
      <c r="H48" s="263">
        <v>0.80710000000000004</v>
      </c>
      <c r="J48" s="147"/>
    </row>
    <row r="49" spans="1:10" ht="13.5" customHeight="1" x14ac:dyDescent="0.2">
      <c r="A49" s="302"/>
      <c r="B49" s="116" t="s">
        <v>5</v>
      </c>
      <c r="C49" s="116" t="s">
        <v>0</v>
      </c>
      <c r="D49" s="117" t="s">
        <v>292</v>
      </c>
      <c r="E49" s="262">
        <v>0.81630000000000003</v>
      </c>
      <c r="F49" s="394">
        <v>0.81630000000000003</v>
      </c>
      <c r="G49" s="264">
        <v>1.1398835336389525E-2</v>
      </c>
      <c r="H49" s="262">
        <v>0.80710000000000004</v>
      </c>
      <c r="J49" s="147"/>
    </row>
    <row r="50" spans="1:10" ht="13.5" customHeight="1" x14ac:dyDescent="0.2">
      <c r="A50" s="302"/>
      <c r="B50" s="114" t="s">
        <v>314</v>
      </c>
      <c r="C50" s="114" t="s">
        <v>294</v>
      </c>
      <c r="D50" s="115" t="s">
        <v>295</v>
      </c>
      <c r="E50" s="263">
        <v>0.86529999999999996</v>
      </c>
      <c r="F50" s="395">
        <v>0.86529999999999996</v>
      </c>
      <c r="G50" s="265">
        <v>2.0882491741387375E-2</v>
      </c>
      <c r="H50" s="263">
        <v>0.84760000000000002</v>
      </c>
    </row>
    <row r="51" spans="1:10" ht="13.5" customHeight="1" x14ac:dyDescent="0.2">
      <c r="A51" s="302"/>
      <c r="B51" s="116" t="s">
        <v>315</v>
      </c>
      <c r="C51" s="116" t="s">
        <v>294</v>
      </c>
      <c r="D51" s="117" t="s">
        <v>295</v>
      </c>
      <c r="E51" s="262">
        <v>0.86529999999999996</v>
      </c>
      <c r="F51" s="394">
        <v>0.86529999999999996</v>
      </c>
      <c r="G51" s="264">
        <v>2.0882491741387375E-2</v>
      </c>
      <c r="H51" s="262">
        <v>0.84760000000000002</v>
      </c>
    </row>
    <row r="52" spans="1:10" ht="13.5" customHeight="1" x14ac:dyDescent="0.2">
      <c r="A52" s="302"/>
      <c r="B52" s="114" t="s">
        <v>316</v>
      </c>
      <c r="C52" s="114" t="s">
        <v>294</v>
      </c>
      <c r="D52" s="115" t="s">
        <v>295</v>
      </c>
      <c r="E52" s="263">
        <v>0.86529999999999996</v>
      </c>
      <c r="F52" s="395">
        <v>0.86529999999999996</v>
      </c>
      <c r="G52" s="265">
        <v>2.0882491741387375E-2</v>
      </c>
      <c r="H52" s="263">
        <v>0.84760000000000002</v>
      </c>
    </row>
    <row r="53" spans="1:10" ht="13.5" customHeight="1" x14ac:dyDescent="0.2">
      <c r="A53" s="302"/>
      <c r="B53" s="116" t="s">
        <v>317</v>
      </c>
      <c r="C53" s="116" t="s">
        <v>294</v>
      </c>
      <c r="D53" s="117" t="s">
        <v>295</v>
      </c>
      <c r="E53" s="262">
        <v>0.86529999999999996</v>
      </c>
      <c r="F53" s="394">
        <v>0.86529999999999996</v>
      </c>
      <c r="G53" s="264">
        <v>2.0882491741387375E-2</v>
      </c>
      <c r="H53" s="262">
        <v>0.84760000000000002</v>
      </c>
    </row>
    <row r="54" spans="1:10" ht="13.5" customHeight="1" x14ac:dyDescent="0.2">
      <c r="A54" s="302"/>
      <c r="B54" s="330" t="s">
        <v>522</v>
      </c>
      <c r="C54" s="330" t="s">
        <v>22</v>
      </c>
      <c r="D54" s="331" t="s">
        <v>292</v>
      </c>
      <c r="E54" s="332">
        <v>1.2617</v>
      </c>
      <c r="F54" s="396">
        <v>1.2670999999999999</v>
      </c>
      <c r="G54" s="333">
        <v>-0.05</v>
      </c>
      <c r="H54" s="332">
        <v>1.3338000000000001</v>
      </c>
      <c r="J54" s="147"/>
    </row>
    <row r="55" spans="1:10" ht="13.5" customHeight="1" x14ac:dyDescent="0.2">
      <c r="A55" s="302"/>
      <c r="B55" s="116" t="s">
        <v>318</v>
      </c>
      <c r="C55" s="116" t="s">
        <v>294</v>
      </c>
      <c r="D55" s="117" t="s">
        <v>295</v>
      </c>
      <c r="E55" s="262">
        <v>0.86529999999999996</v>
      </c>
      <c r="F55" s="394">
        <v>0.86529999999999996</v>
      </c>
      <c r="G55" s="264">
        <v>2.0882491741387375E-2</v>
      </c>
      <c r="H55" s="262">
        <v>0.84760000000000002</v>
      </c>
    </row>
    <row r="56" spans="1:10" ht="13.5" customHeight="1" x14ac:dyDescent="0.2">
      <c r="A56" s="302"/>
      <c r="B56" s="118" t="s">
        <v>8</v>
      </c>
      <c r="C56" s="118" t="s">
        <v>6</v>
      </c>
      <c r="D56" s="119" t="s">
        <v>292</v>
      </c>
      <c r="E56" s="263">
        <v>0.80430000000000001</v>
      </c>
      <c r="F56" s="395">
        <v>0.80430000000000001</v>
      </c>
      <c r="G56" s="265">
        <v>-4.5681063122923561E-2</v>
      </c>
      <c r="H56" s="263">
        <v>0.84279999999999999</v>
      </c>
      <c r="J56" s="147"/>
    </row>
    <row r="57" spans="1:10" ht="13.5" customHeight="1" x14ac:dyDescent="0.2">
      <c r="A57" s="302"/>
      <c r="B57" s="330" t="s">
        <v>501</v>
      </c>
      <c r="C57" s="330" t="s">
        <v>18</v>
      </c>
      <c r="D57" s="331" t="s">
        <v>292</v>
      </c>
      <c r="E57" s="332">
        <v>0.93730000000000002</v>
      </c>
      <c r="F57" s="396">
        <v>0.99550000000000005</v>
      </c>
      <c r="G57" s="333">
        <v>-0.05</v>
      </c>
      <c r="H57" s="353">
        <v>1.0478499999999999</v>
      </c>
      <c r="J57" s="147"/>
    </row>
    <row r="58" spans="1:10" ht="13.5" customHeight="1" x14ac:dyDescent="0.2">
      <c r="A58" s="302"/>
      <c r="B58" s="118" t="s">
        <v>21</v>
      </c>
      <c r="C58" s="118" t="s">
        <v>20</v>
      </c>
      <c r="D58" s="119" t="s">
        <v>292</v>
      </c>
      <c r="E58" s="263">
        <v>1.0941000000000001</v>
      </c>
      <c r="F58" s="395">
        <v>1.0941000000000001</v>
      </c>
      <c r="G58" s="265">
        <v>2.7495188342041184E-3</v>
      </c>
      <c r="H58" s="263">
        <v>1.0911</v>
      </c>
      <c r="J58" s="147"/>
    </row>
    <row r="59" spans="1:10" ht="13.5" customHeight="1" x14ac:dyDescent="0.2">
      <c r="A59" s="302"/>
      <c r="B59" s="116" t="s">
        <v>16</v>
      </c>
      <c r="C59" s="116" t="s">
        <v>15</v>
      </c>
      <c r="D59" s="117" t="s">
        <v>292</v>
      </c>
      <c r="E59" s="262">
        <v>0.84789999999999999</v>
      </c>
      <c r="F59" s="394">
        <v>0.84789999999999999</v>
      </c>
      <c r="G59" s="264">
        <v>1.8988102391539387E-2</v>
      </c>
      <c r="H59" s="262">
        <v>0.83210000000000006</v>
      </c>
      <c r="J59" s="147"/>
    </row>
    <row r="60" spans="1:10" ht="13.5" customHeight="1" x14ac:dyDescent="0.2">
      <c r="A60" s="302"/>
      <c r="B60" s="118" t="s">
        <v>17</v>
      </c>
      <c r="C60" s="118" t="s">
        <v>15</v>
      </c>
      <c r="D60" s="119" t="s">
        <v>292</v>
      </c>
      <c r="E60" s="263">
        <v>0.84789999999999999</v>
      </c>
      <c r="F60" s="395">
        <v>0.84789999999999999</v>
      </c>
      <c r="G60" s="265">
        <v>1.8988102391539387E-2</v>
      </c>
      <c r="H60" s="263">
        <v>0.83210000000000006</v>
      </c>
      <c r="J60" s="147"/>
    </row>
    <row r="61" spans="1:10" ht="13.5" customHeight="1" x14ac:dyDescent="0.2">
      <c r="A61" s="302"/>
      <c r="B61" s="116" t="s">
        <v>39</v>
      </c>
      <c r="C61" s="116" t="s">
        <v>34</v>
      </c>
      <c r="D61" s="117" t="s">
        <v>292</v>
      </c>
      <c r="E61" s="262">
        <v>0.9073</v>
      </c>
      <c r="F61" s="394">
        <v>0.9073</v>
      </c>
      <c r="G61" s="264">
        <v>-7.6561303729629293E-3</v>
      </c>
      <c r="H61" s="262">
        <v>0.9143</v>
      </c>
      <c r="J61" s="147"/>
    </row>
    <row r="62" spans="1:10" ht="13.5" customHeight="1" x14ac:dyDescent="0.2">
      <c r="A62" s="302"/>
      <c r="B62" s="118" t="s">
        <v>33</v>
      </c>
      <c r="C62" s="118" t="s">
        <v>25</v>
      </c>
      <c r="D62" s="119" t="s">
        <v>292</v>
      </c>
      <c r="E62" s="263">
        <v>1.3138000000000001</v>
      </c>
      <c r="F62" s="395">
        <v>1.3138000000000001</v>
      </c>
      <c r="G62" s="265">
        <v>-4.3047563551606036E-2</v>
      </c>
      <c r="H62" s="263">
        <v>1.3729</v>
      </c>
      <c r="J62" s="147"/>
    </row>
    <row r="63" spans="1:10" ht="13.5" customHeight="1" x14ac:dyDescent="0.2">
      <c r="A63" s="302"/>
      <c r="B63" s="116" t="s">
        <v>319</v>
      </c>
      <c r="C63" s="116" t="s">
        <v>294</v>
      </c>
      <c r="D63" s="117" t="s">
        <v>295</v>
      </c>
      <c r="E63" s="262">
        <v>0.86529999999999996</v>
      </c>
      <c r="F63" s="394">
        <v>0.86529999999999996</v>
      </c>
      <c r="G63" s="264">
        <v>2.0882491741387375E-2</v>
      </c>
      <c r="H63" s="262">
        <v>0.84760000000000002</v>
      </c>
    </row>
    <row r="64" spans="1:10" ht="13.5" customHeight="1" x14ac:dyDescent="0.2">
      <c r="A64" s="302"/>
      <c r="B64" s="330" t="s">
        <v>524</v>
      </c>
      <c r="C64" s="330" t="s">
        <v>294</v>
      </c>
      <c r="D64" s="331" t="s">
        <v>295</v>
      </c>
      <c r="E64" s="332">
        <v>0.86529999999999996</v>
      </c>
      <c r="F64" s="396">
        <v>0.86860000000000004</v>
      </c>
      <c r="G64" s="333">
        <v>-0.05</v>
      </c>
      <c r="H64" s="332">
        <v>0.9143</v>
      </c>
    </row>
    <row r="65" spans="1:8" x14ac:dyDescent="0.2">
      <c r="A65" s="302"/>
      <c r="B65" s="302"/>
      <c r="C65" s="302"/>
      <c r="D65" s="302"/>
      <c r="E65" s="302"/>
      <c r="F65" s="302"/>
      <c r="G65" s="303"/>
      <c r="H65" s="302"/>
    </row>
    <row r="66" spans="1:8" x14ac:dyDescent="0.2">
      <c r="A66" s="302"/>
      <c r="B66" s="113" t="s">
        <v>518</v>
      </c>
      <c r="C66" s="302"/>
      <c r="D66" s="302"/>
      <c r="E66" s="302"/>
      <c r="F66" s="302"/>
      <c r="G66" s="303"/>
      <c r="H66" s="302"/>
    </row>
    <row r="67" spans="1:8" x14ac:dyDescent="0.2">
      <c r="A67" s="302"/>
      <c r="B67" s="323" t="s">
        <v>500</v>
      </c>
      <c r="C67" s="302"/>
      <c r="D67" s="113" t="s">
        <v>526</v>
      </c>
      <c r="E67" s="302"/>
      <c r="F67" s="302"/>
      <c r="G67" s="303"/>
      <c r="H67" s="302"/>
    </row>
    <row r="68" spans="1:8" x14ac:dyDescent="0.2">
      <c r="A68" s="302"/>
      <c r="B68" s="302"/>
      <c r="C68" s="302"/>
      <c r="D68" s="302"/>
      <c r="E68" s="302"/>
      <c r="F68" s="302"/>
      <c r="G68" s="303"/>
      <c r="H68" s="302"/>
    </row>
    <row r="69" spans="1:8" x14ac:dyDescent="0.2">
      <c r="A69" s="302"/>
      <c r="B69" s="335" t="s">
        <v>555</v>
      </c>
      <c r="C69" s="302"/>
      <c r="D69" s="302"/>
      <c r="E69" s="302"/>
      <c r="F69" s="302"/>
      <c r="G69" s="303"/>
      <c r="H69" s="302"/>
    </row>
    <row r="70" spans="1:8" x14ac:dyDescent="0.2">
      <c r="A70" s="302"/>
      <c r="B70" s="335" t="s">
        <v>525</v>
      </c>
      <c r="C70" s="302"/>
      <c r="D70" s="302"/>
      <c r="E70" s="302"/>
      <c r="F70" s="302"/>
      <c r="G70" s="303"/>
      <c r="H70" s="302"/>
    </row>
    <row r="71" spans="1:8" x14ac:dyDescent="0.2">
      <c r="A71" s="302"/>
      <c r="B71" s="335"/>
      <c r="C71" s="302"/>
      <c r="D71" s="302"/>
      <c r="E71" s="302"/>
      <c r="F71" s="302"/>
      <c r="G71" s="303"/>
      <c r="H71" s="302"/>
    </row>
    <row r="72" spans="1:8" ht="38.25" customHeight="1" x14ac:dyDescent="0.2">
      <c r="A72" s="302"/>
      <c r="B72" s="441" t="s">
        <v>558</v>
      </c>
      <c r="C72" s="441"/>
      <c r="D72" s="441"/>
      <c r="E72" s="441"/>
      <c r="F72" s="441"/>
      <c r="G72" s="441"/>
      <c r="H72" s="302"/>
    </row>
    <row r="73" spans="1:8" x14ac:dyDescent="0.2">
      <c r="A73" s="302"/>
      <c r="B73" s="390"/>
      <c r="C73" s="302"/>
      <c r="D73" s="302"/>
      <c r="E73" s="302"/>
      <c r="F73" s="302"/>
      <c r="G73" s="303"/>
      <c r="H73" s="302"/>
    </row>
    <row r="74" spans="1:8" ht="24" customHeight="1" x14ac:dyDescent="0.2">
      <c r="A74" s="302"/>
      <c r="B74" s="440" t="s">
        <v>556</v>
      </c>
      <c r="C74" s="440"/>
      <c r="D74" s="440"/>
      <c r="E74" s="440"/>
      <c r="F74" s="302"/>
      <c r="G74" s="303"/>
      <c r="H74" s="302"/>
    </row>
    <row r="75" spans="1:8" x14ac:dyDescent="0.2">
      <c r="A75" s="302"/>
      <c r="C75" s="302"/>
      <c r="D75" s="302"/>
      <c r="E75" s="302"/>
      <c r="F75" s="302"/>
      <c r="G75" s="303"/>
      <c r="H75" s="302"/>
    </row>
    <row r="76" spans="1:8" x14ac:dyDescent="0.2">
      <c r="A76" s="302"/>
      <c r="C76" s="302"/>
      <c r="D76" s="302"/>
      <c r="E76" s="302"/>
      <c r="F76" s="302"/>
      <c r="G76" s="303"/>
      <c r="H76" s="302"/>
    </row>
    <row r="77" spans="1:8" x14ac:dyDescent="0.2">
      <c r="A77" s="302"/>
      <c r="B77" s="302"/>
      <c r="C77" s="302"/>
      <c r="D77" s="302"/>
      <c r="E77" s="302"/>
      <c r="F77" s="302"/>
      <c r="G77" s="303"/>
      <c r="H77" s="302"/>
    </row>
    <row r="78" spans="1:8" x14ac:dyDescent="0.2">
      <c r="A78" s="302"/>
      <c r="B78" s="302"/>
      <c r="C78" s="302"/>
      <c r="D78" s="302"/>
      <c r="E78" s="302"/>
      <c r="F78" s="302"/>
      <c r="G78" s="303"/>
      <c r="H78" s="302"/>
    </row>
    <row r="79" spans="1:8" x14ac:dyDescent="0.2">
      <c r="A79" s="302"/>
      <c r="B79" s="302"/>
      <c r="C79" s="302"/>
      <c r="D79" s="302"/>
      <c r="E79" s="302"/>
      <c r="F79" s="302"/>
      <c r="G79" s="303"/>
      <c r="H79" s="302"/>
    </row>
    <row r="80" spans="1:8" x14ac:dyDescent="0.2">
      <c r="A80" s="302"/>
      <c r="B80" s="302"/>
      <c r="C80" s="302"/>
      <c r="D80" s="302"/>
      <c r="E80" s="302"/>
      <c r="F80" s="302"/>
      <c r="G80" s="303"/>
      <c r="H80" s="302"/>
    </row>
    <row r="81" spans="1:8" x14ac:dyDescent="0.2">
      <c r="A81" s="302"/>
      <c r="B81" s="302"/>
      <c r="C81" s="302"/>
      <c r="D81" s="302"/>
      <c r="E81" s="302"/>
      <c r="F81" s="302"/>
      <c r="G81" s="303"/>
      <c r="H81" s="302"/>
    </row>
    <row r="82" spans="1:8" x14ac:dyDescent="0.2">
      <c r="A82" s="302"/>
      <c r="B82" s="302"/>
      <c r="C82" s="302"/>
      <c r="D82" s="302"/>
      <c r="E82" s="302"/>
      <c r="F82" s="302"/>
      <c r="G82" s="303"/>
      <c r="H82" s="302"/>
    </row>
    <row r="84" spans="1:8" ht="21.75" customHeight="1" x14ac:dyDescent="0.2"/>
    <row r="85" spans="1:8" ht="21.75" customHeight="1" x14ac:dyDescent="0.2"/>
    <row r="86" spans="1:8" ht="21.75" customHeight="1" x14ac:dyDescent="0.2"/>
    <row r="87" spans="1:8" ht="21.75" customHeight="1" x14ac:dyDescent="0.2"/>
    <row r="88" spans="1:8" ht="21.75" customHeight="1" x14ac:dyDescent="0.2"/>
    <row r="89" spans="1:8" ht="21.75" customHeight="1" x14ac:dyDescent="0.2"/>
    <row r="90" spans="1:8" ht="21.75" customHeight="1" x14ac:dyDescent="0.2"/>
    <row r="91" spans="1:8" ht="21.75" customHeight="1" x14ac:dyDescent="0.2"/>
    <row r="92" spans="1:8" ht="21.75" customHeight="1" x14ac:dyDescent="0.2"/>
    <row r="93" spans="1:8" ht="21.75" customHeight="1" x14ac:dyDescent="0.2"/>
    <row r="94" spans="1:8" ht="21.75" customHeight="1" x14ac:dyDescent="0.2"/>
    <row r="95" spans="1:8" ht="21.75" customHeight="1" x14ac:dyDescent="0.2"/>
    <row r="96" spans="1:8" ht="21.75" customHeight="1" x14ac:dyDescent="0.2"/>
    <row r="97" ht="21.75" customHeight="1" x14ac:dyDescent="0.2"/>
    <row r="98" ht="21.75" customHeight="1" x14ac:dyDescent="0.2"/>
  </sheetData>
  <sheetProtection algorithmName="SHA-512" hashValue="D2nOpx9zI7QxiA+wTuGPOaLYR7OgltNMiy4iezd/EOVcVykGMBbr18Uy49Yji6H5GCTMw+UJp6Mm8fmWxuMt5g==" saltValue="Ny1bLCzVKuyqeY8yDxspMw==" spinCount="100000" sheet="1" objects="1" scenarios="1"/>
  <sortState xmlns:xlrd2="http://schemas.microsoft.com/office/spreadsheetml/2017/richdata2" ref="B3:J64">
    <sortCondition ref="B3:B64"/>
  </sortState>
  <mergeCells count="3">
    <mergeCell ref="B1:G1"/>
    <mergeCell ref="B74:E74"/>
    <mergeCell ref="B72:G72"/>
  </mergeCells>
  <phoneticPr fontId="19" type="noConversion"/>
  <hyperlinks>
    <hyperlink ref="B67" r:id="rId1" xr:uid="{4ACBDE33-61E5-4158-A6C4-920316C30130}"/>
  </hyperlinks>
  <pageMargins left="0.25" right="0.25" top="0.75" bottom="0.75" header="0.3" footer="0.3"/>
  <pageSetup orientation="portrait" horizontalDpi="1200" verticalDpi="1200" r:id="rId2"/>
  <headerFooter>
    <oddFooter>&amp;R&amp;"Arial,Bold Italic"&amp;8LeadingAge NY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Read Me</vt:lpstr>
      <vt:lpstr>Urban Rate Calculator</vt:lpstr>
      <vt:lpstr>Urban Rate Tables</vt:lpstr>
      <vt:lpstr>Rural Rate Calculator</vt:lpstr>
      <vt:lpstr>Rural Rate Tables</vt:lpstr>
      <vt:lpstr>Rates wCMI weights</vt:lpstr>
      <vt:lpstr>Wage Index by County</vt:lpstr>
      <vt:lpstr>'Rates wCMI weights'!Print_Area</vt:lpstr>
      <vt:lpstr>'Rural Rate Calculator'!Print_Area</vt:lpstr>
      <vt:lpstr>'Rural Rate Tables'!Print_Area</vt:lpstr>
      <vt:lpstr>'Urban Rate Calculator'!Print_Area</vt:lpstr>
      <vt:lpstr>'Urban Rate Tables'!Print_Area</vt:lpstr>
      <vt:lpstr>'Wage Index by County'!Print_Area</vt:lpstr>
      <vt:lpstr>'Wage Index by County'!Print_Titles</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Kia Sidbury</dc:creator>
  <cp:lastModifiedBy>Darius Kirstein</cp:lastModifiedBy>
  <cp:lastPrinted>2024-10-08T20:28:54Z</cp:lastPrinted>
  <dcterms:created xsi:type="dcterms:W3CDTF">2019-07-29T20:26:15Z</dcterms:created>
  <dcterms:modified xsi:type="dcterms:W3CDTF">2024-10-08T21:45:29Z</dcterms:modified>
</cp:coreProperties>
</file>