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330" windowWidth="19875" windowHeight="7710"/>
  </bookViews>
  <sheets>
    <sheet name="EPISODIC RATE MODEL" sheetId="7" r:id="rId1"/>
    <sheet name="CMI &amp; THRESHOLD" sheetId="6" r:id="rId2"/>
  </sheets>
  <definedNames>
    <definedName name="_xlnm.Print_Area" localSheetId="0">'EPISODIC RATE MODEL'!$C$1:$N$49</definedName>
    <definedName name="_xlnm.Print_Titles" localSheetId="1">'CMI &amp; THRESHOLD'!$4:$4</definedName>
    <definedName name="_xlnm.Print_Titles" localSheetId="0">'EPISODIC RATE MODEL'!$1:$1</definedName>
  </definedNames>
  <calcPr calcId="125725"/>
</workbook>
</file>

<file path=xl/calcChain.xml><?xml version="1.0" encoding="utf-8"?>
<calcChain xmlns="http://schemas.openxmlformats.org/spreadsheetml/2006/main">
  <c r="K42" i="7"/>
  <c r="K41"/>
  <c r="K40"/>
  <c r="K39"/>
  <c r="K38"/>
  <c r="K37"/>
  <c r="K36"/>
  <c r="K35"/>
  <c r="K34"/>
  <c r="K33"/>
  <c r="BU21"/>
  <c r="BV17"/>
  <c r="BU17"/>
  <c r="BR9"/>
  <c r="BR8"/>
  <c r="BR7"/>
  <c r="BR6"/>
  <c r="BU12"/>
  <c r="BU11"/>
  <c r="BU10"/>
  <c r="BU9"/>
  <c r="BU8"/>
  <c r="BU7"/>
  <c r="BU6"/>
  <c r="L25"/>
  <c r="L24"/>
  <c r="BR10" l="1"/>
  <c r="BU13"/>
  <c r="BR11" l="1"/>
  <c r="M14"/>
  <c r="M15" s="1"/>
  <c r="BU14"/>
  <c r="I14"/>
  <c r="I15" s="1"/>
  <c r="BQ24" l="1"/>
  <c r="BT24" s="1"/>
  <c r="BR24" l="1"/>
  <c r="M19" s="1"/>
  <c r="BU24"/>
  <c r="BS24"/>
  <c r="L30" s="1"/>
  <c r="M20" l="1"/>
  <c r="M27" s="1"/>
  <c r="K43"/>
  <c r="K44" s="1"/>
  <c r="K45" s="1"/>
  <c r="M48" l="1"/>
  <c r="CF57"/>
</calcChain>
</file>

<file path=xl/sharedStrings.xml><?xml version="1.0" encoding="utf-8"?>
<sst xmlns="http://schemas.openxmlformats.org/spreadsheetml/2006/main" count="823" uniqueCount="537">
  <si>
    <t xml:space="preserve"> </t>
  </si>
  <si>
    <r>
      <t xml:space="preserve"> </t>
    </r>
    <r>
      <rPr>
        <b/>
        <sz val="9.9"/>
        <color indexed="8"/>
        <rFont val="Calibri"/>
        <family val="2"/>
        <scheme val="minor"/>
      </rPr>
      <t xml:space="preserve">Service Description </t>
    </r>
    <r>
      <rPr>
        <sz val="11"/>
        <rFont val="Calibri"/>
        <family val="2"/>
        <scheme val="minor"/>
      </rPr>
      <t xml:space="preserve"> </t>
    </r>
  </si>
  <si>
    <r>
      <t xml:space="preserve"> </t>
    </r>
    <r>
      <rPr>
        <sz val="9.9"/>
        <color indexed="8"/>
        <rFont val="Calibri"/>
        <family val="2"/>
        <scheme val="minor"/>
      </rPr>
      <t xml:space="preserve">Nursing - Visit </t>
    </r>
    <r>
      <rPr>
        <sz val="11"/>
        <rFont val="Calibri"/>
        <family val="2"/>
        <scheme val="minor"/>
      </rPr>
      <t xml:space="preserve"> </t>
    </r>
  </si>
  <si>
    <r>
      <t xml:space="preserve"> </t>
    </r>
    <r>
      <rPr>
        <sz val="9.9"/>
        <color indexed="8"/>
        <rFont val="Calibri"/>
        <family val="2"/>
        <scheme val="minor"/>
      </rPr>
      <t xml:space="preserve">Physical Therapy - Visit </t>
    </r>
    <r>
      <rPr>
        <sz val="11"/>
        <rFont val="Calibri"/>
        <family val="2"/>
        <scheme val="minor"/>
      </rPr>
      <t xml:space="preserve"> </t>
    </r>
  </si>
  <si>
    <r>
      <t xml:space="preserve"> </t>
    </r>
    <r>
      <rPr>
        <sz val="9.9"/>
        <color indexed="8"/>
        <rFont val="Calibri"/>
        <family val="2"/>
        <scheme val="minor"/>
      </rPr>
      <t xml:space="preserve">Speech Pathology - Visit </t>
    </r>
    <r>
      <rPr>
        <sz val="11"/>
        <rFont val="Calibri"/>
        <family val="2"/>
        <scheme val="minor"/>
      </rPr>
      <t xml:space="preserve"> </t>
    </r>
  </si>
  <si>
    <r>
      <t xml:space="preserve"> </t>
    </r>
    <r>
      <rPr>
        <sz val="9.9"/>
        <color indexed="8"/>
        <rFont val="Calibri"/>
        <family val="2"/>
        <scheme val="minor"/>
      </rPr>
      <t xml:space="preserve">Occupational Therapy - Visit </t>
    </r>
    <r>
      <rPr>
        <sz val="11"/>
        <rFont val="Calibri"/>
        <family val="2"/>
        <scheme val="minor"/>
      </rPr>
      <t xml:space="preserve"> </t>
    </r>
  </si>
  <si>
    <r>
      <t xml:space="preserve"> </t>
    </r>
    <r>
      <rPr>
        <sz val="9.9"/>
        <color indexed="8"/>
        <rFont val="Calibri"/>
        <family val="2"/>
        <scheme val="minor"/>
      </rPr>
      <t xml:space="preserve">Home Health Aide - Hour </t>
    </r>
    <r>
      <rPr>
        <sz val="11"/>
        <rFont val="Calibri"/>
        <family val="2"/>
        <scheme val="minor"/>
      </rPr>
      <t xml:space="preserve"> </t>
    </r>
  </si>
  <si>
    <r>
      <t xml:space="preserve"> </t>
    </r>
    <r>
      <rPr>
        <sz val="9.9"/>
        <color indexed="8"/>
        <rFont val="Calibri"/>
        <family val="2"/>
        <scheme val="minor"/>
      </rPr>
      <t xml:space="preserve">Shared Aide - Quarter Hour </t>
    </r>
    <r>
      <rPr>
        <sz val="11"/>
        <rFont val="Calibri"/>
        <family val="2"/>
        <scheme val="minor"/>
      </rPr>
      <t xml:space="preserve"> </t>
    </r>
  </si>
  <si>
    <r>
      <t xml:space="preserve"> </t>
    </r>
    <r>
      <rPr>
        <sz val="9.9"/>
        <color indexed="8"/>
        <rFont val="Calibri"/>
        <family val="2"/>
        <scheme val="minor"/>
      </rPr>
      <t xml:space="preserve">AIDS Nursing - Visit </t>
    </r>
    <r>
      <rPr>
        <sz val="11"/>
        <rFont val="Calibri"/>
        <family val="2"/>
        <scheme val="minor"/>
      </rPr>
      <t xml:space="preserve"> </t>
    </r>
  </si>
  <si>
    <r>
      <t xml:space="preserve"> </t>
    </r>
    <r>
      <rPr>
        <sz val="9.9"/>
        <color indexed="8"/>
        <rFont val="Calibri"/>
        <family val="2"/>
        <scheme val="minor"/>
      </rPr>
      <t xml:space="preserve">Telehealth Services - Day </t>
    </r>
    <r>
      <rPr>
        <sz val="11"/>
        <rFont val="Calibri"/>
        <family val="2"/>
        <scheme val="minor"/>
      </rPr>
      <t xml:space="preserve"> </t>
    </r>
  </si>
  <si>
    <r>
      <t xml:space="preserve"> </t>
    </r>
    <r>
      <rPr>
        <sz val="9.9"/>
        <color indexed="8"/>
        <rFont val="Calibri"/>
        <family val="2"/>
        <scheme val="minor"/>
      </rPr>
      <t xml:space="preserve">$9.52 </t>
    </r>
    <r>
      <rPr>
        <sz val="11"/>
        <rFont val="Calibri"/>
        <family val="2"/>
        <scheme val="minor"/>
      </rPr>
      <t xml:space="preserve"> </t>
    </r>
  </si>
  <si>
    <r>
      <t xml:space="preserve"> </t>
    </r>
    <r>
      <rPr>
        <sz val="9.9"/>
        <color indexed="8"/>
        <rFont val="Calibri"/>
        <family val="2"/>
        <scheme val="minor"/>
      </rPr>
      <t xml:space="preserve">Telehealth - Installation </t>
    </r>
    <r>
      <rPr>
        <sz val="11"/>
        <rFont val="Calibri"/>
        <family val="2"/>
        <scheme val="minor"/>
      </rPr>
      <t xml:space="preserve"> </t>
    </r>
  </si>
  <si>
    <r>
      <t xml:space="preserve"> </t>
    </r>
    <r>
      <rPr>
        <sz val="9.9"/>
        <color indexed="8"/>
        <rFont val="Calibri"/>
        <family val="2"/>
        <scheme val="minor"/>
      </rPr>
      <t xml:space="preserve">$50.00 </t>
    </r>
    <r>
      <rPr>
        <sz val="11"/>
        <rFont val="Calibri"/>
        <family val="2"/>
        <scheme val="minor"/>
      </rPr>
      <t xml:space="preserve"> </t>
    </r>
  </si>
  <si>
    <r>
      <t xml:space="preserve"> </t>
    </r>
    <r>
      <rPr>
        <sz val="9.9"/>
        <color indexed="8"/>
        <rFont val="Calibri"/>
        <family val="2"/>
        <scheme val="minor"/>
      </rPr>
      <t xml:space="preserve">$77.88 </t>
    </r>
    <r>
      <rPr>
        <sz val="11"/>
        <rFont val="Calibri"/>
        <family val="2"/>
        <scheme val="minor"/>
      </rPr>
      <t xml:space="preserve"> </t>
    </r>
  </si>
  <si>
    <t>RateCode</t>
  </si>
  <si>
    <r>
      <t xml:space="preserve"> </t>
    </r>
    <r>
      <rPr>
        <sz val="12"/>
        <color indexed="8"/>
        <rFont val="Calibri"/>
        <family val="2"/>
        <scheme val="minor"/>
      </rPr>
      <t xml:space="preserve">Estimated base price for 60-day episode: $5,633 </t>
    </r>
    <r>
      <rPr>
        <sz val="12"/>
        <color theme="1"/>
        <rFont val="Calibri"/>
        <family val="2"/>
        <scheme val="minor"/>
      </rPr>
      <t xml:space="preserve"> </t>
    </r>
  </si>
  <si>
    <t>NA</t>
  </si>
  <si>
    <t>EPS MATERNITY, NO OASIS, 18 AND OLDER</t>
  </si>
  <si>
    <t>CLINICAL</t>
  </si>
  <si>
    <t>Yes</t>
  </si>
  <si>
    <t>No</t>
  </si>
  <si>
    <t xml:space="preserve">Diabetes Diagnosis </t>
  </si>
  <si>
    <t>M1020 or M1022</t>
  </si>
  <si>
    <t>Orthopedic Diagnosis</t>
  </si>
  <si>
    <t>Demential Diagnosis</t>
  </si>
  <si>
    <t>HIV Diagnosis</t>
  </si>
  <si>
    <t>Bowel Incontinence</t>
  </si>
  <si>
    <t>M1620</t>
  </si>
  <si>
    <t>Urinary Incontinence</t>
  </si>
  <si>
    <t>M1610</t>
  </si>
  <si>
    <t>Shortness of Breath</t>
  </si>
  <si>
    <t>M1400</t>
  </si>
  <si>
    <t>M1810</t>
  </si>
  <si>
    <t>M1820</t>
  </si>
  <si>
    <t>M1840</t>
  </si>
  <si>
    <t>M1850</t>
  </si>
  <si>
    <t>Dress Upper</t>
  </si>
  <si>
    <t>Dress Lower</t>
  </si>
  <si>
    <t>Toileting</t>
  </si>
  <si>
    <t>Transferring</t>
  </si>
  <si>
    <t>Start of Care</t>
  </si>
  <si>
    <t>M0100</t>
  </si>
  <si>
    <t>Age</t>
  </si>
  <si>
    <t xml:space="preserve"> 18 - 59</t>
  </si>
  <si>
    <t xml:space="preserve"> 60 - 69</t>
  </si>
  <si>
    <t xml:space="preserve"> 70 - 74</t>
  </si>
  <si>
    <t xml:space="preserve"> 75 - 79</t>
  </si>
  <si>
    <t xml:space="preserve"> 80 - 84</t>
  </si>
  <si>
    <t xml:space="preserve"> 85+</t>
  </si>
  <si>
    <t>NO</t>
  </si>
  <si>
    <t>YES</t>
  </si>
  <si>
    <t>FUNCTIONAL</t>
  </si>
  <si>
    <t>Clinical Grp:</t>
  </si>
  <si>
    <t xml:space="preserve">Total: </t>
  </si>
  <si>
    <t>Func. Grp.</t>
  </si>
  <si>
    <t>A</t>
  </si>
  <si>
    <t>E</t>
  </si>
  <si>
    <t>F</t>
  </si>
  <si>
    <t>G</t>
  </si>
  <si>
    <t>B</t>
  </si>
  <si>
    <t>C</t>
  </si>
  <si>
    <t>0AE1</t>
  </si>
  <si>
    <t>0AE2</t>
  </si>
  <si>
    <t>0AE3</t>
  </si>
  <si>
    <t>0AE4</t>
  </si>
  <si>
    <t>0AE5</t>
  </si>
  <si>
    <t>0AE6</t>
  </si>
  <si>
    <t>0AF1</t>
  </si>
  <si>
    <t>0AF2</t>
  </si>
  <si>
    <t>0AF3</t>
  </si>
  <si>
    <t>0AF4</t>
  </si>
  <si>
    <t>0AF5</t>
  </si>
  <si>
    <t>0AF6</t>
  </si>
  <si>
    <t>0AG1</t>
  </si>
  <si>
    <t>0AG2</t>
  </si>
  <si>
    <t>0AG3</t>
  </si>
  <si>
    <t>0AG4</t>
  </si>
  <si>
    <t>0AG5</t>
  </si>
  <si>
    <t>0AG6</t>
  </si>
  <si>
    <t>0BE1</t>
  </si>
  <si>
    <t>0BE2</t>
  </si>
  <si>
    <t>0BE3</t>
  </si>
  <si>
    <t>0BE4</t>
  </si>
  <si>
    <t>0BE5</t>
  </si>
  <si>
    <t>0BE6</t>
  </si>
  <si>
    <t>0BF1</t>
  </si>
  <si>
    <t>0BF2</t>
  </si>
  <si>
    <t>0BF3</t>
  </si>
  <si>
    <t>0BF4</t>
  </si>
  <si>
    <t>0BF5</t>
  </si>
  <si>
    <t>0BF6</t>
  </si>
  <si>
    <t>0BG1</t>
  </si>
  <si>
    <t>0BG2</t>
  </si>
  <si>
    <t>0BG3</t>
  </si>
  <si>
    <t>0BG4</t>
  </si>
  <si>
    <t>0BG5</t>
  </si>
  <si>
    <t>0BG6</t>
  </si>
  <si>
    <t>0CE1</t>
  </si>
  <si>
    <t>0CE2</t>
  </si>
  <si>
    <t>0CE3</t>
  </si>
  <si>
    <t>0CE4</t>
  </si>
  <si>
    <t>0CE5</t>
  </si>
  <si>
    <t>0CE6</t>
  </si>
  <si>
    <t>0CF1</t>
  </si>
  <si>
    <t>0CF2</t>
  </si>
  <si>
    <t>0CF3</t>
  </si>
  <si>
    <t>0CF4</t>
  </si>
  <si>
    <t>0CF5</t>
  </si>
  <si>
    <t>0CF6</t>
  </si>
  <si>
    <t>0CG1</t>
  </si>
  <si>
    <t>0CG2</t>
  </si>
  <si>
    <t>0CG3</t>
  </si>
  <si>
    <t>0CG4</t>
  </si>
  <si>
    <t>0CG5</t>
  </si>
  <si>
    <t>0CG6</t>
  </si>
  <si>
    <t>1AE1</t>
  </si>
  <si>
    <t>1AE2</t>
  </si>
  <si>
    <t>1AE3</t>
  </si>
  <si>
    <t>1AE4</t>
  </si>
  <si>
    <t>1AE5</t>
  </si>
  <si>
    <t>1AE6</t>
  </si>
  <si>
    <t>1AF1</t>
  </si>
  <si>
    <t>1AF2</t>
  </si>
  <si>
    <t>1AF3</t>
  </si>
  <si>
    <t>1AF4</t>
  </si>
  <si>
    <t>1AF5</t>
  </si>
  <si>
    <t>1AF6</t>
  </si>
  <si>
    <t>1AG1</t>
  </si>
  <si>
    <t>1AG2</t>
  </si>
  <si>
    <t>1AG3</t>
  </si>
  <si>
    <t>1AG4</t>
  </si>
  <si>
    <t>1AG5</t>
  </si>
  <si>
    <t>1AG6</t>
  </si>
  <si>
    <t>1BE1</t>
  </si>
  <si>
    <t>1BE2</t>
  </si>
  <si>
    <t>1BE3</t>
  </si>
  <si>
    <t>1BE4</t>
  </si>
  <si>
    <t>1BE5</t>
  </si>
  <si>
    <t>1BE6</t>
  </si>
  <si>
    <t>1BF1</t>
  </si>
  <si>
    <t>1BF2</t>
  </si>
  <si>
    <t>1BF3</t>
  </si>
  <si>
    <t>1BF4</t>
  </si>
  <si>
    <t>1BF5</t>
  </si>
  <si>
    <t>1BF6</t>
  </si>
  <si>
    <t>1BG1</t>
  </si>
  <si>
    <t>1BG2</t>
  </si>
  <si>
    <t>1BG3</t>
  </si>
  <si>
    <t>1BG4</t>
  </si>
  <si>
    <t>1BG5</t>
  </si>
  <si>
    <t>1BG6</t>
  </si>
  <si>
    <t>1CE1</t>
  </si>
  <si>
    <t>1CE2</t>
  </si>
  <si>
    <t>1CE3</t>
  </si>
  <si>
    <t>1CE4</t>
  </si>
  <si>
    <t>1CE5</t>
  </si>
  <si>
    <t>1CE6</t>
  </si>
  <si>
    <t>1CF1</t>
  </si>
  <si>
    <t>1CF2</t>
  </si>
  <si>
    <t>1CF3</t>
  </si>
  <si>
    <t>1CF4</t>
  </si>
  <si>
    <t>1CF5</t>
  </si>
  <si>
    <t>1CF6</t>
  </si>
  <si>
    <t>1CG1</t>
  </si>
  <si>
    <t>1CG2</t>
  </si>
  <si>
    <t>1CG3</t>
  </si>
  <si>
    <t>1CG4</t>
  </si>
  <si>
    <t>1CG5</t>
  </si>
  <si>
    <t>1CG6</t>
  </si>
  <si>
    <t>NANANANA</t>
  </si>
  <si>
    <t>Albany</t>
  </si>
  <si>
    <t>Cayuga</t>
  </si>
  <si>
    <t>Genesee</t>
  </si>
  <si>
    <t>Dutchess</t>
  </si>
  <si>
    <t>Nassau</t>
  </si>
  <si>
    <t>Fulton</t>
  </si>
  <si>
    <t>Bronx</t>
  </si>
  <si>
    <t>Clinton</t>
  </si>
  <si>
    <t>Broome</t>
  </si>
  <si>
    <t>Allegany</t>
  </si>
  <si>
    <t xml:space="preserve"> Finger Lakes  </t>
  </si>
  <si>
    <t xml:space="preserve"> Capital  </t>
  </si>
  <si>
    <t xml:space="preserve"> Central New York  </t>
  </si>
  <si>
    <t xml:space="preserve"> Hudson Valley  </t>
  </si>
  <si>
    <t xml:space="preserve"> Long Island  </t>
  </si>
  <si>
    <t xml:space="preserve"> Mohawk Valley  </t>
  </si>
  <si>
    <t xml:space="preserve"> New York City  </t>
  </si>
  <si>
    <t xml:space="preserve"> North Country  </t>
  </si>
  <si>
    <t xml:space="preserve"> Southern Tier  </t>
  </si>
  <si>
    <t xml:space="preserve"> Western New York  </t>
  </si>
  <si>
    <t>Cattaraugus</t>
  </si>
  <si>
    <t>Chautauqua</t>
  </si>
  <si>
    <t>Chemung</t>
  </si>
  <si>
    <t>Chenango</t>
  </si>
  <si>
    <t>Columbia</t>
  </si>
  <si>
    <t>Cortland</t>
  </si>
  <si>
    <t>Delaware</t>
  </si>
  <si>
    <t>Erie</t>
  </si>
  <si>
    <t>Essex</t>
  </si>
  <si>
    <t>Franklin</t>
  </si>
  <si>
    <t>Greene</t>
  </si>
  <si>
    <t>Hamilton</t>
  </si>
  <si>
    <t>Herkimer</t>
  </si>
  <si>
    <t>Jefferson</t>
  </si>
  <si>
    <t>Kings</t>
  </si>
  <si>
    <t>Lewis</t>
  </si>
  <si>
    <t>Livingston</t>
  </si>
  <si>
    <t>Madison</t>
  </si>
  <si>
    <t>Monroe</t>
  </si>
  <si>
    <t>Montgomery</t>
  </si>
  <si>
    <t>NewYork</t>
  </si>
  <si>
    <t>Niagara</t>
  </si>
  <si>
    <t>Oneida</t>
  </si>
  <si>
    <t>Onondaga</t>
  </si>
  <si>
    <t>Ontario</t>
  </si>
  <si>
    <t>Orange</t>
  </si>
  <si>
    <t>Orleans</t>
  </si>
  <si>
    <t>Oswego</t>
  </si>
  <si>
    <t>Otsego</t>
  </si>
  <si>
    <t>Putnam</t>
  </si>
  <si>
    <t>Queens</t>
  </si>
  <si>
    <t>Rensselaer</t>
  </si>
  <si>
    <t>Richmond</t>
  </si>
  <si>
    <t>Rockland</t>
  </si>
  <si>
    <t>Saratoga</t>
  </si>
  <si>
    <t>Schenectady</t>
  </si>
  <si>
    <t>Schoharie</t>
  </si>
  <si>
    <t>Schuyler</t>
  </si>
  <si>
    <t>Seneca</t>
  </si>
  <si>
    <t>Steuben</t>
  </si>
  <si>
    <t>Suffolk</t>
  </si>
  <si>
    <t>Sullivan</t>
  </si>
  <si>
    <t>Tioga</t>
  </si>
  <si>
    <t>Tompkins</t>
  </si>
  <si>
    <t>Ulster</t>
  </si>
  <si>
    <t>Warren</t>
  </si>
  <si>
    <t>Washington</t>
  </si>
  <si>
    <t>Wayne</t>
  </si>
  <si>
    <t>Westchester</t>
  </si>
  <si>
    <t>Wyoming</t>
  </si>
  <si>
    <t>Yates</t>
  </si>
  <si>
    <t>St. Lawrence</t>
  </si>
  <si>
    <t>OASIS REASON</t>
  </si>
  <si>
    <t>AGE</t>
  </si>
  <si>
    <t>V4585</t>
  </si>
  <si>
    <t>V5391</t>
  </si>
  <si>
    <t>V6546</t>
  </si>
  <si>
    <t>V08</t>
  </si>
  <si>
    <t>OASIS Reference</t>
  </si>
  <si>
    <t>Condition</t>
  </si>
  <si>
    <t>Selection</t>
  </si>
  <si>
    <t>ADL</t>
  </si>
  <si>
    <t>Functional Group:</t>
  </si>
  <si>
    <t>Clinical Group:</t>
  </si>
  <si>
    <t>result</t>
  </si>
  <si>
    <t xml:space="preserve">Step 2.  Adjust by Wage Index Factor (WIF) </t>
  </si>
  <si>
    <t>Step 1.  Calculate Case Mix Index (CMI)</t>
  </si>
  <si>
    <t>Based on the characteristics entered above, the described patient would have a CMI of</t>
  </si>
  <si>
    <t>Base Payment of $5,633 adjusted by CMI:</t>
  </si>
  <si>
    <t>CMI-adjusted base payment adjusted by WIF:</t>
  </si>
  <si>
    <t xml:space="preserve">Region:   </t>
  </si>
  <si>
    <t xml:space="preserve">Wage Index Factor:   </t>
  </si>
  <si>
    <t>Select County:</t>
  </si>
  <si>
    <t>Click here for DOH slides outlining the methodology</t>
  </si>
  <si>
    <t>CHHA MEDICAID EPISODIC PAYMENT MODELER</t>
  </si>
  <si>
    <t>Service Units</t>
  </si>
  <si>
    <t>Start of Care (1 or 3)</t>
  </si>
  <si>
    <t>Recertification (4 or 5)</t>
  </si>
  <si>
    <t>Assessment Reason (M0100)</t>
  </si>
  <si>
    <t>Age Category</t>
  </si>
  <si>
    <r>
      <t xml:space="preserve"> </t>
    </r>
    <r>
      <rPr>
        <sz val="8"/>
        <color indexed="8"/>
        <rFont val="Calibri"/>
        <family val="2"/>
        <scheme val="minor"/>
      </rPr>
      <t xml:space="preserve">MOMS Health Supportive Services - Visit </t>
    </r>
    <r>
      <rPr>
        <sz val="8"/>
        <rFont val="Calibri"/>
        <family val="2"/>
        <scheme val="minor"/>
      </rPr>
      <t xml:space="preserve"> </t>
    </r>
  </si>
  <si>
    <t xml:space="preserve">CMI Category-Specific Outlier Threshold: </t>
  </si>
  <si>
    <t>ESTIMATED TOTAL COSTS:</t>
  </si>
  <si>
    <t>Costs in excess of threshhold (if over threshhold):</t>
  </si>
  <si>
    <t>Total Costs</t>
  </si>
  <si>
    <t>Average Cost</t>
  </si>
  <si>
    <t>Estimated outlier payment based on projected service use (50% of overage of which 77% is adjusted by WIF):</t>
  </si>
  <si>
    <t>Step 3.  Test for Outlier Payment Eligibility</t>
  </si>
  <si>
    <t>(CMI-adjusted base payment adjusted by WIF with estimated outlier payment, if any)</t>
  </si>
  <si>
    <t>TOTAL ESTIMATED PAYMENT FOR 60-DAY EPISODE :</t>
  </si>
  <si>
    <t>Select</t>
  </si>
  <si>
    <t>Source:  NYS DOH</t>
  </si>
  <si>
    <r>
      <t xml:space="preserve"> </t>
    </r>
    <r>
      <rPr>
        <sz val="8"/>
        <color indexed="8"/>
        <rFont val="Calibri"/>
        <family val="2"/>
        <scheme val="minor"/>
      </rPr>
      <t xml:space="preserve">0.243422 </t>
    </r>
    <r>
      <rPr>
        <sz val="8"/>
        <rFont val="Calibri"/>
        <family val="2"/>
        <scheme val="minor"/>
      </rPr>
      <t xml:space="preserve"> </t>
    </r>
  </si>
  <si>
    <r>
      <t xml:space="preserve"> </t>
    </r>
    <r>
      <rPr>
        <sz val="8"/>
        <color indexed="8"/>
        <rFont val="Calibri"/>
        <family val="2"/>
        <scheme val="minor"/>
      </rPr>
      <t xml:space="preserve">EPS START OF CARE, CLIN A, FUNC E, AGE GRP 1 </t>
    </r>
    <r>
      <rPr>
        <sz val="8"/>
        <rFont val="Calibri"/>
        <family val="2"/>
        <scheme val="minor"/>
      </rPr>
      <t xml:space="preserve"> </t>
    </r>
  </si>
  <si>
    <r>
      <t xml:space="preserve"> </t>
    </r>
    <r>
      <rPr>
        <sz val="8"/>
        <color indexed="8"/>
        <rFont val="Calibri"/>
        <family val="2"/>
        <scheme val="minor"/>
      </rPr>
      <t xml:space="preserve">0.270204 </t>
    </r>
    <r>
      <rPr>
        <sz val="8"/>
        <rFont val="Calibri"/>
        <family val="2"/>
        <scheme val="minor"/>
      </rPr>
      <t xml:space="preserve"> </t>
    </r>
  </si>
  <si>
    <r>
      <t xml:space="preserve"> </t>
    </r>
    <r>
      <rPr>
        <sz val="8"/>
        <color indexed="8"/>
        <rFont val="Calibri"/>
        <family val="2"/>
        <scheme val="minor"/>
      </rPr>
      <t xml:space="preserve">EPS START OF CARE, CLIN A, FUNC E, AGE GRP 2 </t>
    </r>
    <r>
      <rPr>
        <sz val="8"/>
        <rFont val="Calibri"/>
        <family val="2"/>
        <scheme val="minor"/>
      </rPr>
      <t xml:space="preserve"> </t>
    </r>
  </si>
  <si>
    <r>
      <t xml:space="preserve"> </t>
    </r>
    <r>
      <rPr>
        <sz val="8"/>
        <color indexed="8"/>
        <rFont val="Calibri"/>
        <family val="2"/>
        <scheme val="minor"/>
      </rPr>
      <t xml:space="preserve">0.353172 </t>
    </r>
    <r>
      <rPr>
        <sz val="8"/>
        <rFont val="Calibri"/>
        <family val="2"/>
        <scheme val="minor"/>
      </rPr>
      <t xml:space="preserve"> </t>
    </r>
  </si>
  <si>
    <r>
      <t xml:space="preserve"> </t>
    </r>
    <r>
      <rPr>
        <sz val="8"/>
        <color indexed="8"/>
        <rFont val="Calibri"/>
        <family val="2"/>
        <scheme val="minor"/>
      </rPr>
      <t xml:space="preserve">EPS START OF CARE, CLIN A, FUNC E, AGE GRP 3 </t>
    </r>
    <r>
      <rPr>
        <sz val="8"/>
        <rFont val="Calibri"/>
        <family val="2"/>
        <scheme val="minor"/>
      </rPr>
      <t xml:space="preserve"> </t>
    </r>
  </si>
  <si>
    <r>
      <t xml:space="preserve"> </t>
    </r>
    <r>
      <rPr>
        <sz val="8"/>
        <color indexed="8"/>
        <rFont val="Calibri"/>
        <family val="2"/>
        <scheme val="minor"/>
      </rPr>
      <t xml:space="preserve">0.391753 </t>
    </r>
    <r>
      <rPr>
        <sz val="8"/>
        <rFont val="Calibri"/>
        <family val="2"/>
        <scheme val="minor"/>
      </rPr>
      <t xml:space="preserve"> </t>
    </r>
  </si>
  <si>
    <r>
      <t xml:space="preserve"> </t>
    </r>
    <r>
      <rPr>
        <sz val="8"/>
        <color indexed="8"/>
        <rFont val="Calibri"/>
        <family val="2"/>
        <scheme val="minor"/>
      </rPr>
      <t xml:space="preserve">EPS START OF CARE, CLIN A, FUNC E, AGE GRP 4 </t>
    </r>
    <r>
      <rPr>
        <sz val="8"/>
        <rFont val="Calibri"/>
        <family val="2"/>
        <scheme val="minor"/>
      </rPr>
      <t xml:space="preserve"> </t>
    </r>
  </si>
  <si>
    <r>
      <t xml:space="preserve"> </t>
    </r>
    <r>
      <rPr>
        <sz val="8"/>
        <color indexed="8"/>
        <rFont val="Calibri"/>
        <family val="2"/>
        <scheme val="minor"/>
      </rPr>
      <t xml:space="preserve">0.417818 </t>
    </r>
    <r>
      <rPr>
        <sz val="8"/>
        <rFont val="Calibri"/>
        <family val="2"/>
        <scheme val="minor"/>
      </rPr>
      <t xml:space="preserve"> </t>
    </r>
  </si>
  <si>
    <r>
      <t xml:space="preserve"> </t>
    </r>
    <r>
      <rPr>
        <sz val="8"/>
        <color indexed="8"/>
        <rFont val="Calibri"/>
        <family val="2"/>
        <scheme val="minor"/>
      </rPr>
      <t xml:space="preserve">EPS START OF CARE, CLIN A, FUNC E, AGE GRP 5 </t>
    </r>
    <r>
      <rPr>
        <sz val="8"/>
        <rFont val="Calibri"/>
        <family val="2"/>
        <scheme val="minor"/>
      </rPr>
      <t xml:space="preserve"> </t>
    </r>
  </si>
  <si>
    <r>
      <t xml:space="preserve"> </t>
    </r>
    <r>
      <rPr>
        <sz val="8"/>
        <color indexed="8"/>
        <rFont val="Calibri"/>
        <family val="2"/>
        <scheme val="minor"/>
      </rPr>
      <t xml:space="preserve">0.453213 </t>
    </r>
    <r>
      <rPr>
        <sz val="8"/>
        <rFont val="Calibri"/>
        <family val="2"/>
        <scheme val="minor"/>
      </rPr>
      <t xml:space="preserve"> </t>
    </r>
  </si>
  <si>
    <r>
      <t xml:space="preserve"> </t>
    </r>
    <r>
      <rPr>
        <sz val="8"/>
        <color indexed="8"/>
        <rFont val="Calibri"/>
        <family val="2"/>
        <scheme val="minor"/>
      </rPr>
      <t xml:space="preserve">EPS START OF CARE, CLIN A, FUNC E, AGE GRP 6 </t>
    </r>
    <r>
      <rPr>
        <sz val="8"/>
        <rFont val="Calibri"/>
        <family val="2"/>
        <scheme val="minor"/>
      </rPr>
      <t xml:space="preserve"> </t>
    </r>
  </si>
  <si>
    <r>
      <t xml:space="preserve"> </t>
    </r>
    <r>
      <rPr>
        <sz val="8"/>
        <color indexed="8"/>
        <rFont val="Calibri"/>
        <family val="2"/>
        <scheme val="minor"/>
      </rPr>
      <t xml:space="preserve">0.445330 </t>
    </r>
    <r>
      <rPr>
        <sz val="8"/>
        <rFont val="Calibri"/>
        <family val="2"/>
        <scheme val="minor"/>
      </rPr>
      <t xml:space="preserve"> </t>
    </r>
  </si>
  <si>
    <r>
      <t xml:space="preserve"> </t>
    </r>
    <r>
      <rPr>
        <sz val="8"/>
        <color indexed="8"/>
        <rFont val="Calibri"/>
        <family val="2"/>
        <scheme val="minor"/>
      </rPr>
      <t xml:space="preserve">EPS START OF CARE, CLIN A, FUNC F, AGE GRP 1 </t>
    </r>
    <r>
      <rPr>
        <sz val="8"/>
        <rFont val="Calibri"/>
        <family val="2"/>
        <scheme val="minor"/>
      </rPr>
      <t xml:space="preserve"> </t>
    </r>
  </si>
  <si>
    <r>
      <t xml:space="preserve"> </t>
    </r>
    <r>
      <rPr>
        <sz val="8"/>
        <color indexed="8"/>
        <rFont val="Calibri"/>
        <family val="2"/>
        <scheme val="minor"/>
      </rPr>
      <t xml:space="preserve">0.555396 </t>
    </r>
    <r>
      <rPr>
        <sz val="8"/>
        <rFont val="Calibri"/>
        <family val="2"/>
        <scheme val="minor"/>
      </rPr>
      <t xml:space="preserve"> </t>
    </r>
  </si>
  <si>
    <r>
      <t xml:space="preserve"> </t>
    </r>
    <r>
      <rPr>
        <sz val="8"/>
        <color indexed="8"/>
        <rFont val="Calibri"/>
        <family val="2"/>
        <scheme val="minor"/>
      </rPr>
      <t xml:space="preserve">EPS START OF CARE, CLIN A, FUNC F, AGE GRP 2 </t>
    </r>
    <r>
      <rPr>
        <sz val="8"/>
        <rFont val="Calibri"/>
        <family val="2"/>
        <scheme val="minor"/>
      </rPr>
      <t xml:space="preserve"> </t>
    </r>
  </si>
  <si>
    <r>
      <t xml:space="preserve"> </t>
    </r>
    <r>
      <rPr>
        <sz val="8"/>
        <color indexed="8"/>
        <rFont val="Calibri"/>
        <family val="2"/>
        <scheme val="minor"/>
      </rPr>
      <t xml:space="preserve">0.623688 </t>
    </r>
    <r>
      <rPr>
        <sz val="8"/>
        <rFont val="Calibri"/>
        <family val="2"/>
        <scheme val="minor"/>
      </rPr>
      <t xml:space="preserve"> </t>
    </r>
  </si>
  <si>
    <r>
      <t xml:space="preserve"> </t>
    </r>
    <r>
      <rPr>
        <sz val="8"/>
        <color indexed="8"/>
        <rFont val="Calibri"/>
        <family val="2"/>
        <scheme val="minor"/>
      </rPr>
      <t xml:space="preserve">EPS START OF CARE, CLIN A, FUNC F, AGE GRP 3 </t>
    </r>
    <r>
      <rPr>
        <sz val="8"/>
        <rFont val="Calibri"/>
        <family val="2"/>
        <scheme val="minor"/>
      </rPr>
      <t xml:space="preserve"> </t>
    </r>
  </si>
  <si>
    <r>
      <t xml:space="preserve"> </t>
    </r>
    <r>
      <rPr>
        <sz val="8"/>
        <color indexed="8"/>
        <rFont val="Calibri"/>
        <family val="2"/>
        <scheme val="minor"/>
      </rPr>
      <t xml:space="preserve">0.653467 </t>
    </r>
    <r>
      <rPr>
        <sz val="8"/>
        <rFont val="Calibri"/>
        <family val="2"/>
        <scheme val="minor"/>
      </rPr>
      <t xml:space="preserve"> </t>
    </r>
  </si>
  <si>
    <r>
      <t xml:space="preserve"> </t>
    </r>
    <r>
      <rPr>
        <sz val="8"/>
        <color indexed="8"/>
        <rFont val="Calibri"/>
        <family val="2"/>
        <scheme val="minor"/>
      </rPr>
      <t xml:space="preserve">EPS START OF CARE, CLIN A, FUNC F, AGE GRP 4 </t>
    </r>
    <r>
      <rPr>
        <sz val="8"/>
        <rFont val="Calibri"/>
        <family val="2"/>
        <scheme val="minor"/>
      </rPr>
      <t xml:space="preserve"> </t>
    </r>
  </si>
  <si>
    <r>
      <t xml:space="preserve"> </t>
    </r>
    <r>
      <rPr>
        <sz val="8"/>
        <color indexed="8"/>
        <rFont val="Calibri"/>
        <family val="2"/>
        <scheme val="minor"/>
      </rPr>
      <t xml:space="preserve">0.697292 </t>
    </r>
    <r>
      <rPr>
        <sz val="8"/>
        <rFont val="Calibri"/>
        <family val="2"/>
        <scheme val="minor"/>
      </rPr>
      <t xml:space="preserve"> </t>
    </r>
  </si>
  <si>
    <r>
      <t xml:space="preserve"> </t>
    </r>
    <r>
      <rPr>
        <sz val="8"/>
        <color indexed="8"/>
        <rFont val="Calibri"/>
        <family val="2"/>
        <scheme val="minor"/>
      </rPr>
      <t xml:space="preserve">EPS START OF CARE, CLIN A, FUNC F, AGE GRP 5 </t>
    </r>
    <r>
      <rPr>
        <sz val="8"/>
        <rFont val="Calibri"/>
        <family val="2"/>
        <scheme val="minor"/>
      </rPr>
      <t xml:space="preserve"> </t>
    </r>
  </si>
  <si>
    <r>
      <t xml:space="preserve"> </t>
    </r>
    <r>
      <rPr>
        <sz val="8"/>
        <color indexed="8"/>
        <rFont val="Calibri"/>
        <family val="2"/>
        <scheme val="minor"/>
      </rPr>
      <t xml:space="preserve">0.799501 </t>
    </r>
    <r>
      <rPr>
        <sz val="8"/>
        <rFont val="Calibri"/>
        <family val="2"/>
        <scheme val="minor"/>
      </rPr>
      <t xml:space="preserve"> </t>
    </r>
  </si>
  <si>
    <r>
      <t xml:space="preserve"> </t>
    </r>
    <r>
      <rPr>
        <sz val="8"/>
        <color indexed="8"/>
        <rFont val="Calibri"/>
        <family val="2"/>
        <scheme val="minor"/>
      </rPr>
      <t xml:space="preserve">EPS START OF CARE, CLIN A, FUNC F, AGE GRP 6 </t>
    </r>
    <r>
      <rPr>
        <sz val="8"/>
        <rFont val="Calibri"/>
        <family val="2"/>
        <scheme val="minor"/>
      </rPr>
      <t xml:space="preserve"> </t>
    </r>
  </si>
  <si>
    <r>
      <t xml:space="preserve"> </t>
    </r>
    <r>
      <rPr>
        <sz val="8"/>
        <color indexed="8"/>
        <rFont val="Calibri"/>
        <family val="2"/>
        <scheme val="minor"/>
      </rPr>
      <t xml:space="preserve">0.738765 </t>
    </r>
    <r>
      <rPr>
        <sz val="8"/>
        <rFont val="Calibri"/>
        <family val="2"/>
        <scheme val="minor"/>
      </rPr>
      <t xml:space="preserve"> </t>
    </r>
  </si>
  <si>
    <r>
      <t xml:space="preserve"> </t>
    </r>
    <r>
      <rPr>
        <sz val="8"/>
        <color indexed="8"/>
        <rFont val="Calibri"/>
        <family val="2"/>
        <scheme val="minor"/>
      </rPr>
      <t xml:space="preserve">EPS START OF CARE, CLIN A, FUNC G, AGE GRP 1 </t>
    </r>
    <r>
      <rPr>
        <sz val="8"/>
        <rFont val="Calibri"/>
        <family val="2"/>
        <scheme val="minor"/>
      </rPr>
      <t xml:space="preserve"> </t>
    </r>
  </si>
  <si>
    <r>
      <t xml:space="preserve"> </t>
    </r>
    <r>
      <rPr>
        <sz val="8"/>
        <color indexed="8"/>
        <rFont val="Calibri"/>
        <family val="2"/>
        <scheme val="minor"/>
      </rPr>
      <t xml:space="preserve">0.789251 </t>
    </r>
    <r>
      <rPr>
        <sz val="8"/>
        <rFont val="Calibri"/>
        <family val="2"/>
        <scheme val="minor"/>
      </rPr>
      <t xml:space="preserve"> </t>
    </r>
  </si>
  <si>
    <r>
      <t xml:space="preserve"> </t>
    </r>
    <r>
      <rPr>
        <sz val="8"/>
        <color indexed="8"/>
        <rFont val="Calibri"/>
        <family val="2"/>
        <scheme val="minor"/>
      </rPr>
      <t xml:space="preserve">EPS START OF CARE, CLIN A, FUNC G, AGE GRP 2 </t>
    </r>
    <r>
      <rPr>
        <sz val="8"/>
        <rFont val="Calibri"/>
        <family val="2"/>
        <scheme val="minor"/>
      </rPr>
      <t xml:space="preserve"> </t>
    </r>
  </si>
  <si>
    <r>
      <t xml:space="preserve"> </t>
    </r>
    <r>
      <rPr>
        <sz val="8"/>
        <color indexed="8"/>
        <rFont val="Calibri"/>
        <family val="2"/>
        <scheme val="minor"/>
      </rPr>
      <t xml:space="preserve">1.164316 </t>
    </r>
    <r>
      <rPr>
        <sz val="8"/>
        <rFont val="Calibri"/>
        <family val="2"/>
        <scheme val="minor"/>
      </rPr>
      <t xml:space="preserve"> </t>
    </r>
  </si>
  <si>
    <r>
      <t xml:space="preserve"> </t>
    </r>
    <r>
      <rPr>
        <sz val="8"/>
        <color indexed="8"/>
        <rFont val="Calibri"/>
        <family val="2"/>
        <scheme val="minor"/>
      </rPr>
      <t xml:space="preserve">EPS START OF CARE, CLIN A, FUNC G, AGE GRP 3 </t>
    </r>
    <r>
      <rPr>
        <sz val="8"/>
        <rFont val="Calibri"/>
        <family val="2"/>
        <scheme val="minor"/>
      </rPr>
      <t xml:space="preserve"> </t>
    </r>
  </si>
  <si>
    <r>
      <t xml:space="preserve"> </t>
    </r>
    <r>
      <rPr>
        <sz val="8"/>
        <color indexed="8"/>
        <rFont val="Calibri"/>
        <family val="2"/>
        <scheme val="minor"/>
      </rPr>
      <t xml:space="preserve">1.098168 </t>
    </r>
    <r>
      <rPr>
        <sz val="8"/>
        <rFont val="Calibri"/>
        <family val="2"/>
        <scheme val="minor"/>
      </rPr>
      <t xml:space="preserve"> </t>
    </r>
  </si>
  <si>
    <r>
      <t xml:space="preserve"> </t>
    </r>
    <r>
      <rPr>
        <sz val="8"/>
        <color indexed="8"/>
        <rFont val="Calibri"/>
        <family val="2"/>
        <scheme val="minor"/>
      </rPr>
      <t xml:space="preserve">EPS START OF CARE, CLIN A, FUNC G, AGE GRP 4 </t>
    </r>
    <r>
      <rPr>
        <sz val="8"/>
        <rFont val="Calibri"/>
        <family val="2"/>
        <scheme val="minor"/>
      </rPr>
      <t xml:space="preserve"> </t>
    </r>
  </si>
  <si>
    <r>
      <t xml:space="preserve"> </t>
    </r>
    <r>
      <rPr>
        <sz val="8"/>
        <color indexed="8"/>
        <rFont val="Calibri"/>
        <family val="2"/>
        <scheme val="minor"/>
      </rPr>
      <t xml:space="preserve">1.182747 </t>
    </r>
    <r>
      <rPr>
        <sz val="8"/>
        <rFont val="Calibri"/>
        <family val="2"/>
        <scheme val="minor"/>
      </rPr>
      <t xml:space="preserve"> </t>
    </r>
  </si>
  <si>
    <r>
      <t xml:space="preserve"> </t>
    </r>
    <r>
      <rPr>
        <sz val="8"/>
        <color indexed="8"/>
        <rFont val="Calibri"/>
        <family val="2"/>
        <scheme val="minor"/>
      </rPr>
      <t xml:space="preserve">EPS START OF CARE, CLIN A, FUNC G, AGE GRP 5 </t>
    </r>
    <r>
      <rPr>
        <sz val="8"/>
        <rFont val="Calibri"/>
        <family val="2"/>
        <scheme val="minor"/>
      </rPr>
      <t xml:space="preserve"> </t>
    </r>
  </si>
  <si>
    <r>
      <t xml:space="preserve"> </t>
    </r>
    <r>
      <rPr>
        <sz val="8"/>
        <color indexed="8"/>
        <rFont val="Calibri"/>
        <family val="2"/>
        <scheme val="minor"/>
      </rPr>
      <t xml:space="preserve">1.460267 </t>
    </r>
    <r>
      <rPr>
        <sz val="8"/>
        <rFont val="Calibri"/>
        <family val="2"/>
        <scheme val="minor"/>
      </rPr>
      <t xml:space="preserve"> </t>
    </r>
  </si>
  <si>
    <r>
      <t xml:space="preserve"> </t>
    </r>
    <r>
      <rPr>
        <sz val="8"/>
        <color indexed="8"/>
        <rFont val="Calibri"/>
        <family val="2"/>
        <scheme val="minor"/>
      </rPr>
      <t xml:space="preserve">EPS START OF CARE, CLIN A, FUNC G, AGE GRP 6 </t>
    </r>
    <r>
      <rPr>
        <sz val="8"/>
        <rFont val="Calibri"/>
        <family val="2"/>
        <scheme val="minor"/>
      </rPr>
      <t xml:space="preserve"> </t>
    </r>
  </si>
  <si>
    <r>
      <t xml:space="preserve"> </t>
    </r>
    <r>
      <rPr>
        <sz val="8"/>
        <color indexed="8"/>
        <rFont val="Calibri"/>
        <family val="2"/>
        <scheme val="minor"/>
      </rPr>
      <t xml:space="preserve">0.327631 </t>
    </r>
    <r>
      <rPr>
        <sz val="8"/>
        <rFont val="Calibri"/>
        <family val="2"/>
        <scheme val="minor"/>
      </rPr>
      <t xml:space="preserve"> </t>
    </r>
  </si>
  <si>
    <r>
      <t xml:space="preserve"> </t>
    </r>
    <r>
      <rPr>
        <sz val="8"/>
        <color indexed="8"/>
        <rFont val="Calibri"/>
        <family val="2"/>
        <scheme val="minor"/>
      </rPr>
      <t xml:space="preserve">EPS START OF CARE, CLIN B, FUNC E, AGE GRP 1 </t>
    </r>
    <r>
      <rPr>
        <sz val="8"/>
        <rFont val="Calibri"/>
        <family val="2"/>
        <scheme val="minor"/>
      </rPr>
      <t xml:space="preserve"> </t>
    </r>
  </si>
  <si>
    <r>
      <t xml:space="preserve"> </t>
    </r>
    <r>
      <rPr>
        <sz val="8"/>
        <color indexed="8"/>
        <rFont val="Calibri"/>
        <family val="2"/>
        <scheme val="minor"/>
      </rPr>
      <t xml:space="preserve">0.359436 </t>
    </r>
    <r>
      <rPr>
        <sz val="8"/>
        <rFont val="Calibri"/>
        <family val="2"/>
        <scheme val="minor"/>
      </rPr>
      <t xml:space="preserve"> </t>
    </r>
  </si>
  <si>
    <r>
      <t xml:space="preserve"> </t>
    </r>
    <r>
      <rPr>
        <sz val="8"/>
        <color indexed="8"/>
        <rFont val="Calibri"/>
        <family val="2"/>
        <scheme val="minor"/>
      </rPr>
      <t xml:space="preserve">EPS START OF CARE, CLIN B, FUNC E, AGE GRP 2 </t>
    </r>
    <r>
      <rPr>
        <sz val="8"/>
        <rFont val="Calibri"/>
        <family val="2"/>
        <scheme val="minor"/>
      </rPr>
      <t xml:space="preserve"> </t>
    </r>
  </si>
  <si>
    <r>
      <t xml:space="preserve"> </t>
    </r>
    <r>
      <rPr>
        <sz val="8"/>
        <color indexed="8"/>
        <rFont val="Calibri"/>
        <family val="2"/>
        <scheme val="minor"/>
      </rPr>
      <t xml:space="preserve">0.409674 </t>
    </r>
    <r>
      <rPr>
        <sz val="8"/>
        <rFont val="Calibri"/>
        <family val="2"/>
        <scheme val="minor"/>
      </rPr>
      <t xml:space="preserve"> </t>
    </r>
  </si>
  <si>
    <r>
      <t xml:space="preserve"> </t>
    </r>
    <r>
      <rPr>
        <sz val="8"/>
        <color indexed="8"/>
        <rFont val="Calibri"/>
        <family val="2"/>
        <scheme val="minor"/>
      </rPr>
      <t xml:space="preserve">EPS START OF CARE, CLIN B, FUNC E, AGE GRP 3 </t>
    </r>
    <r>
      <rPr>
        <sz val="8"/>
        <rFont val="Calibri"/>
        <family val="2"/>
        <scheme val="minor"/>
      </rPr>
      <t xml:space="preserve"> </t>
    </r>
  </si>
  <si>
    <r>
      <t xml:space="preserve"> </t>
    </r>
    <r>
      <rPr>
        <sz val="8"/>
        <color indexed="8"/>
        <rFont val="Calibri"/>
        <family val="2"/>
        <scheme val="minor"/>
      </rPr>
      <t xml:space="preserve">0.431726 </t>
    </r>
    <r>
      <rPr>
        <sz val="8"/>
        <rFont val="Calibri"/>
        <family val="2"/>
        <scheme val="minor"/>
      </rPr>
      <t xml:space="preserve"> </t>
    </r>
  </si>
  <si>
    <r>
      <t xml:space="preserve"> </t>
    </r>
    <r>
      <rPr>
        <sz val="8"/>
        <color indexed="8"/>
        <rFont val="Calibri"/>
        <family val="2"/>
        <scheme val="minor"/>
      </rPr>
      <t xml:space="preserve">EPS START OF CARE, CLIN B, FUNC E, AGE GRP 4 </t>
    </r>
    <r>
      <rPr>
        <sz val="8"/>
        <rFont val="Calibri"/>
        <family val="2"/>
        <scheme val="minor"/>
      </rPr>
      <t xml:space="preserve"> </t>
    </r>
  </si>
  <si>
    <r>
      <t xml:space="preserve"> </t>
    </r>
    <r>
      <rPr>
        <sz val="8"/>
        <color indexed="8"/>
        <rFont val="Calibri"/>
        <family val="2"/>
        <scheme val="minor"/>
      </rPr>
      <t xml:space="preserve">0.405071 </t>
    </r>
    <r>
      <rPr>
        <sz val="8"/>
        <rFont val="Calibri"/>
        <family val="2"/>
        <scheme val="minor"/>
      </rPr>
      <t xml:space="preserve"> </t>
    </r>
  </si>
  <si>
    <r>
      <t xml:space="preserve"> </t>
    </r>
    <r>
      <rPr>
        <sz val="8"/>
        <color indexed="8"/>
        <rFont val="Calibri"/>
        <family val="2"/>
        <scheme val="minor"/>
      </rPr>
      <t xml:space="preserve">EPS START OF CARE, CLIN B, FUNC E, AGE GRP 5 </t>
    </r>
    <r>
      <rPr>
        <sz val="8"/>
        <rFont val="Calibri"/>
        <family val="2"/>
        <scheme val="minor"/>
      </rPr>
      <t xml:space="preserve"> </t>
    </r>
  </si>
  <si>
    <r>
      <t xml:space="preserve"> </t>
    </r>
    <r>
      <rPr>
        <sz val="8"/>
        <color indexed="8"/>
        <rFont val="Calibri"/>
        <family val="2"/>
        <scheme val="minor"/>
      </rPr>
      <t xml:space="preserve">0.377278 </t>
    </r>
    <r>
      <rPr>
        <sz val="8"/>
        <rFont val="Calibri"/>
        <family val="2"/>
        <scheme val="minor"/>
      </rPr>
      <t xml:space="preserve"> </t>
    </r>
  </si>
  <si>
    <r>
      <t xml:space="preserve"> </t>
    </r>
    <r>
      <rPr>
        <sz val="8"/>
        <color indexed="8"/>
        <rFont val="Calibri"/>
        <family val="2"/>
        <scheme val="minor"/>
      </rPr>
      <t xml:space="preserve">EPS START OF CARE, CLIN B, FUNC E, AGE GRP 6 </t>
    </r>
    <r>
      <rPr>
        <sz val="8"/>
        <rFont val="Calibri"/>
        <family val="2"/>
        <scheme val="minor"/>
      </rPr>
      <t xml:space="preserve"> </t>
    </r>
  </si>
  <si>
    <r>
      <t xml:space="preserve"> </t>
    </r>
    <r>
      <rPr>
        <sz val="8"/>
        <color indexed="8"/>
        <rFont val="Calibri"/>
        <family val="2"/>
        <scheme val="minor"/>
      </rPr>
      <t xml:space="preserve">0.553853 </t>
    </r>
    <r>
      <rPr>
        <sz val="8"/>
        <rFont val="Calibri"/>
        <family val="2"/>
        <scheme val="minor"/>
      </rPr>
      <t xml:space="preserve"> </t>
    </r>
  </si>
  <si>
    <r>
      <t xml:space="preserve"> </t>
    </r>
    <r>
      <rPr>
        <sz val="8"/>
        <color indexed="8"/>
        <rFont val="Calibri"/>
        <family val="2"/>
        <scheme val="minor"/>
      </rPr>
      <t xml:space="preserve">EPS START OF CARE, CLIN B, FUNC F, AGE GRP 1 </t>
    </r>
    <r>
      <rPr>
        <sz val="8"/>
        <rFont val="Calibri"/>
        <family val="2"/>
        <scheme val="minor"/>
      </rPr>
      <t xml:space="preserve"> </t>
    </r>
  </si>
  <si>
    <r>
      <t xml:space="preserve"> </t>
    </r>
    <r>
      <rPr>
        <sz val="8"/>
        <color indexed="8"/>
        <rFont val="Calibri"/>
        <family val="2"/>
        <scheme val="minor"/>
      </rPr>
      <t xml:space="preserve">0.691567 </t>
    </r>
    <r>
      <rPr>
        <sz val="8"/>
        <rFont val="Calibri"/>
        <family val="2"/>
        <scheme val="minor"/>
      </rPr>
      <t xml:space="preserve"> </t>
    </r>
  </si>
  <si>
    <r>
      <t xml:space="preserve"> </t>
    </r>
    <r>
      <rPr>
        <sz val="8"/>
        <color indexed="8"/>
        <rFont val="Calibri"/>
        <family val="2"/>
        <scheme val="minor"/>
      </rPr>
      <t xml:space="preserve">EPS START OF CARE, CLIN B, FUNC F, AGE GRP 2 </t>
    </r>
    <r>
      <rPr>
        <sz val="8"/>
        <rFont val="Calibri"/>
        <family val="2"/>
        <scheme val="minor"/>
      </rPr>
      <t xml:space="preserve"> </t>
    </r>
  </si>
  <si>
    <r>
      <t xml:space="preserve"> </t>
    </r>
    <r>
      <rPr>
        <sz val="8"/>
        <color indexed="8"/>
        <rFont val="Calibri"/>
        <family val="2"/>
        <scheme val="minor"/>
      </rPr>
      <t xml:space="preserve">0.745467 </t>
    </r>
    <r>
      <rPr>
        <sz val="8"/>
        <rFont val="Calibri"/>
        <family val="2"/>
        <scheme val="minor"/>
      </rPr>
      <t xml:space="preserve"> </t>
    </r>
  </si>
  <si>
    <r>
      <t xml:space="preserve"> </t>
    </r>
    <r>
      <rPr>
        <sz val="8"/>
        <color indexed="8"/>
        <rFont val="Calibri"/>
        <family val="2"/>
        <scheme val="minor"/>
      </rPr>
      <t xml:space="preserve">EPS START OF CARE, CLIN B, FUNC F, AGE GRP 3 </t>
    </r>
    <r>
      <rPr>
        <sz val="8"/>
        <rFont val="Calibri"/>
        <family val="2"/>
        <scheme val="minor"/>
      </rPr>
      <t xml:space="preserve"> </t>
    </r>
  </si>
  <si>
    <r>
      <t xml:space="preserve"> </t>
    </r>
    <r>
      <rPr>
        <sz val="8"/>
        <color indexed="8"/>
        <rFont val="Calibri"/>
        <family val="2"/>
        <scheme val="minor"/>
      </rPr>
      <t xml:space="preserve">0.804546 </t>
    </r>
    <r>
      <rPr>
        <sz val="8"/>
        <rFont val="Calibri"/>
        <family val="2"/>
        <scheme val="minor"/>
      </rPr>
      <t xml:space="preserve"> </t>
    </r>
  </si>
  <si>
    <r>
      <t xml:space="preserve"> </t>
    </r>
    <r>
      <rPr>
        <sz val="8"/>
        <color indexed="8"/>
        <rFont val="Calibri"/>
        <family val="2"/>
        <scheme val="minor"/>
      </rPr>
      <t xml:space="preserve">EPS START OF CARE, CLIN B, FUNC F, AGE GRP 4 </t>
    </r>
    <r>
      <rPr>
        <sz val="8"/>
        <rFont val="Calibri"/>
        <family val="2"/>
        <scheme val="minor"/>
      </rPr>
      <t xml:space="preserve"> </t>
    </r>
  </si>
  <si>
    <r>
      <t xml:space="preserve"> </t>
    </r>
    <r>
      <rPr>
        <sz val="8"/>
        <color indexed="8"/>
        <rFont val="Calibri"/>
        <family val="2"/>
        <scheme val="minor"/>
      </rPr>
      <t xml:space="preserve">0.895241 </t>
    </r>
    <r>
      <rPr>
        <sz val="8"/>
        <rFont val="Calibri"/>
        <family val="2"/>
        <scheme val="minor"/>
      </rPr>
      <t xml:space="preserve"> </t>
    </r>
  </si>
  <si>
    <r>
      <t xml:space="preserve"> </t>
    </r>
    <r>
      <rPr>
        <sz val="8"/>
        <color indexed="8"/>
        <rFont val="Calibri"/>
        <family val="2"/>
        <scheme val="minor"/>
      </rPr>
      <t xml:space="preserve">EPS START OF CARE, CLIN B, FUNC F, AGE GRP 5 </t>
    </r>
    <r>
      <rPr>
        <sz val="8"/>
        <rFont val="Calibri"/>
        <family val="2"/>
        <scheme val="minor"/>
      </rPr>
      <t xml:space="preserve"> </t>
    </r>
  </si>
  <si>
    <r>
      <t xml:space="preserve"> </t>
    </r>
    <r>
      <rPr>
        <sz val="8"/>
        <color indexed="8"/>
        <rFont val="Calibri"/>
        <family val="2"/>
        <scheme val="minor"/>
      </rPr>
      <t xml:space="preserve">1.054706 </t>
    </r>
    <r>
      <rPr>
        <sz val="8"/>
        <rFont val="Calibri"/>
        <family val="2"/>
        <scheme val="minor"/>
      </rPr>
      <t xml:space="preserve"> </t>
    </r>
  </si>
  <si>
    <r>
      <t xml:space="preserve"> </t>
    </r>
    <r>
      <rPr>
        <sz val="8"/>
        <color indexed="8"/>
        <rFont val="Calibri"/>
        <family val="2"/>
        <scheme val="minor"/>
      </rPr>
      <t xml:space="preserve">EPS START OF CARE, CLIN B, FUNC F, AGE GRP 6 </t>
    </r>
    <r>
      <rPr>
        <sz val="8"/>
        <rFont val="Calibri"/>
        <family val="2"/>
        <scheme val="minor"/>
      </rPr>
      <t xml:space="preserve"> </t>
    </r>
  </si>
  <si>
    <r>
      <t xml:space="preserve"> </t>
    </r>
    <r>
      <rPr>
        <sz val="8"/>
        <color indexed="8"/>
        <rFont val="Calibri"/>
        <family val="2"/>
        <scheme val="minor"/>
      </rPr>
      <t>EPS START OF CARE CLIN B FUNC G AGE GRP 1</t>
    </r>
    <r>
      <rPr>
        <sz val="8"/>
        <rFont val="Calibri"/>
        <family val="2"/>
        <scheme val="minor"/>
      </rPr>
      <t xml:space="preserve"> </t>
    </r>
  </si>
  <si>
    <r>
      <t xml:space="preserve"> </t>
    </r>
    <r>
      <rPr>
        <sz val="8"/>
        <color indexed="8"/>
        <rFont val="Calibri"/>
        <family val="2"/>
        <scheme val="minor"/>
      </rPr>
      <t xml:space="preserve">1.123777 </t>
    </r>
    <r>
      <rPr>
        <sz val="8"/>
        <rFont val="Calibri"/>
        <family val="2"/>
        <scheme val="minor"/>
      </rPr>
      <t xml:space="preserve"> </t>
    </r>
  </si>
  <si>
    <r>
      <t xml:space="preserve"> </t>
    </r>
    <r>
      <rPr>
        <sz val="8"/>
        <color indexed="8"/>
        <rFont val="Calibri"/>
        <family val="2"/>
        <scheme val="minor"/>
      </rPr>
      <t xml:space="preserve">EPS START OF CARE, CLIN B, FUNC G, AGE GRP 2 </t>
    </r>
    <r>
      <rPr>
        <sz val="8"/>
        <rFont val="Calibri"/>
        <family val="2"/>
        <scheme val="minor"/>
      </rPr>
      <t xml:space="preserve"> </t>
    </r>
  </si>
  <si>
    <r>
      <t xml:space="preserve"> </t>
    </r>
    <r>
      <rPr>
        <sz val="8"/>
        <color indexed="8"/>
        <rFont val="Calibri"/>
        <family val="2"/>
        <scheme val="minor"/>
      </rPr>
      <t xml:space="preserve">1.285185 </t>
    </r>
    <r>
      <rPr>
        <sz val="8"/>
        <rFont val="Calibri"/>
        <family val="2"/>
        <scheme val="minor"/>
      </rPr>
      <t xml:space="preserve"> </t>
    </r>
  </si>
  <si>
    <r>
      <t xml:space="preserve"> </t>
    </r>
    <r>
      <rPr>
        <sz val="8"/>
        <color indexed="8"/>
        <rFont val="Calibri"/>
        <family val="2"/>
        <scheme val="minor"/>
      </rPr>
      <t xml:space="preserve">EPS START OF CARE, CLIN B, FUNC G, AGE GRP 3 </t>
    </r>
    <r>
      <rPr>
        <sz val="8"/>
        <rFont val="Calibri"/>
        <family val="2"/>
        <scheme val="minor"/>
      </rPr>
      <t xml:space="preserve"> </t>
    </r>
  </si>
  <si>
    <r>
      <t xml:space="preserve"> </t>
    </r>
    <r>
      <rPr>
        <sz val="8"/>
        <color indexed="8"/>
        <rFont val="Calibri"/>
        <family val="2"/>
        <scheme val="minor"/>
      </rPr>
      <t xml:space="preserve">1.430612 </t>
    </r>
    <r>
      <rPr>
        <sz val="8"/>
        <rFont val="Calibri"/>
        <family val="2"/>
        <scheme val="minor"/>
      </rPr>
      <t xml:space="preserve"> </t>
    </r>
  </si>
  <si>
    <r>
      <t xml:space="preserve"> </t>
    </r>
    <r>
      <rPr>
        <sz val="8"/>
        <color indexed="8"/>
        <rFont val="Calibri"/>
        <family val="2"/>
        <scheme val="minor"/>
      </rPr>
      <t xml:space="preserve">EPS START OF CARE, CLIN B, FUNC G, AGE GRP 4 </t>
    </r>
    <r>
      <rPr>
        <sz val="8"/>
        <rFont val="Calibri"/>
        <family val="2"/>
        <scheme val="minor"/>
      </rPr>
      <t xml:space="preserve"> </t>
    </r>
  </si>
  <si>
    <r>
      <t xml:space="preserve"> </t>
    </r>
    <r>
      <rPr>
        <sz val="8"/>
        <color indexed="8"/>
        <rFont val="Calibri"/>
        <family val="2"/>
        <scheme val="minor"/>
      </rPr>
      <t xml:space="preserve">1.634943 </t>
    </r>
    <r>
      <rPr>
        <sz val="8"/>
        <rFont val="Calibri"/>
        <family val="2"/>
        <scheme val="minor"/>
      </rPr>
      <t xml:space="preserve"> </t>
    </r>
  </si>
  <si>
    <r>
      <t xml:space="preserve"> </t>
    </r>
    <r>
      <rPr>
        <sz val="8"/>
        <color indexed="8"/>
        <rFont val="Calibri"/>
        <family val="2"/>
        <scheme val="minor"/>
      </rPr>
      <t xml:space="preserve">EPS START OF CARE, CLIN B, FUNC G, AGE GRP 5 </t>
    </r>
    <r>
      <rPr>
        <sz val="8"/>
        <rFont val="Calibri"/>
        <family val="2"/>
        <scheme val="minor"/>
      </rPr>
      <t xml:space="preserve"> </t>
    </r>
  </si>
  <si>
    <r>
      <t xml:space="preserve"> </t>
    </r>
    <r>
      <rPr>
        <sz val="8"/>
        <color indexed="8"/>
        <rFont val="Calibri"/>
        <family val="2"/>
        <scheme val="minor"/>
      </rPr>
      <t xml:space="preserve">1.857543 </t>
    </r>
    <r>
      <rPr>
        <sz val="8"/>
        <rFont val="Calibri"/>
        <family val="2"/>
        <scheme val="minor"/>
      </rPr>
      <t xml:space="preserve"> </t>
    </r>
  </si>
  <si>
    <r>
      <t xml:space="preserve"> </t>
    </r>
    <r>
      <rPr>
        <sz val="8"/>
        <color indexed="8"/>
        <rFont val="Calibri"/>
        <family val="2"/>
        <scheme val="minor"/>
      </rPr>
      <t xml:space="preserve">EPS START OF CARE, CLIN B, FUNC G, AGE GRP 6 </t>
    </r>
    <r>
      <rPr>
        <sz val="8"/>
        <rFont val="Calibri"/>
        <family val="2"/>
        <scheme val="minor"/>
      </rPr>
      <t xml:space="preserve"> </t>
    </r>
  </si>
  <si>
    <r>
      <t xml:space="preserve"> </t>
    </r>
    <r>
      <rPr>
        <sz val="8"/>
        <color indexed="8"/>
        <rFont val="Calibri"/>
        <family val="2"/>
        <scheme val="minor"/>
      </rPr>
      <t xml:space="preserve">0.412667 </t>
    </r>
    <r>
      <rPr>
        <sz val="8"/>
        <rFont val="Calibri"/>
        <family val="2"/>
        <scheme val="minor"/>
      </rPr>
      <t xml:space="preserve"> </t>
    </r>
  </si>
  <si>
    <r>
      <t xml:space="preserve"> </t>
    </r>
    <r>
      <rPr>
        <sz val="8"/>
        <color indexed="8"/>
        <rFont val="Calibri"/>
        <family val="2"/>
        <scheme val="minor"/>
      </rPr>
      <t xml:space="preserve">EPS START OF CARE, CLIN C, FUNC E, AGE GRP 1 </t>
    </r>
    <r>
      <rPr>
        <sz val="8"/>
        <rFont val="Calibri"/>
        <family val="2"/>
        <scheme val="minor"/>
      </rPr>
      <t xml:space="preserve"> </t>
    </r>
  </si>
  <si>
    <r>
      <t xml:space="preserve"> </t>
    </r>
    <r>
      <rPr>
        <sz val="8"/>
        <color indexed="8"/>
        <rFont val="Calibri"/>
        <family val="2"/>
        <scheme val="minor"/>
      </rPr>
      <t xml:space="preserve">0.402839 </t>
    </r>
    <r>
      <rPr>
        <sz val="8"/>
        <rFont val="Calibri"/>
        <family val="2"/>
        <scheme val="minor"/>
      </rPr>
      <t xml:space="preserve"> </t>
    </r>
  </si>
  <si>
    <r>
      <t xml:space="preserve"> </t>
    </r>
    <r>
      <rPr>
        <sz val="8"/>
        <color indexed="8"/>
        <rFont val="Calibri"/>
        <family val="2"/>
        <scheme val="minor"/>
      </rPr>
      <t xml:space="preserve">EPS START OF CARE, CLIN C, FUNC E, AGE GRP 2 </t>
    </r>
    <r>
      <rPr>
        <sz val="8"/>
        <rFont val="Calibri"/>
        <family val="2"/>
        <scheme val="minor"/>
      </rPr>
      <t xml:space="preserve"> </t>
    </r>
  </si>
  <si>
    <r>
      <t xml:space="preserve"> </t>
    </r>
    <r>
      <rPr>
        <sz val="8"/>
        <color indexed="8"/>
        <rFont val="Calibri"/>
        <family val="2"/>
        <scheme val="minor"/>
      </rPr>
      <t xml:space="preserve">0.639065 </t>
    </r>
    <r>
      <rPr>
        <sz val="8"/>
        <rFont val="Calibri"/>
        <family val="2"/>
        <scheme val="minor"/>
      </rPr>
      <t xml:space="preserve"> </t>
    </r>
  </si>
  <si>
    <r>
      <t xml:space="preserve"> </t>
    </r>
    <r>
      <rPr>
        <sz val="8"/>
        <color indexed="8"/>
        <rFont val="Calibri"/>
        <family val="2"/>
        <scheme val="minor"/>
      </rPr>
      <t xml:space="preserve">EPS START OF CARE, CLIN C, FUNC E, AGE GRP 3 </t>
    </r>
    <r>
      <rPr>
        <sz val="8"/>
        <rFont val="Calibri"/>
        <family val="2"/>
        <scheme val="minor"/>
      </rPr>
      <t xml:space="preserve"> </t>
    </r>
  </si>
  <si>
    <r>
      <t xml:space="preserve"> </t>
    </r>
    <r>
      <rPr>
        <sz val="8"/>
        <color indexed="8"/>
        <rFont val="Calibri"/>
        <family val="2"/>
        <scheme val="minor"/>
      </rPr>
      <t xml:space="preserve">0.667792 </t>
    </r>
    <r>
      <rPr>
        <sz val="8"/>
        <rFont val="Calibri"/>
        <family val="2"/>
        <scheme val="minor"/>
      </rPr>
      <t xml:space="preserve"> </t>
    </r>
  </si>
  <si>
    <r>
      <t xml:space="preserve"> </t>
    </r>
    <r>
      <rPr>
        <sz val="8"/>
        <color indexed="8"/>
        <rFont val="Calibri"/>
        <family val="2"/>
        <scheme val="minor"/>
      </rPr>
      <t xml:space="preserve">EPS START OF CARE, CLIN C, FUNC E, AGE GRP 4 </t>
    </r>
    <r>
      <rPr>
        <sz val="8"/>
        <rFont val="Calibri"/>
        <family val="2"/>
        <scheme val="minor"/>
      </rPr>
      <t xml:space="preserve"> </t>
    </r>
  </si>
  <si>
    <r>
      <t xml:space="preserve"> </t>
    </r>
    <r>
      <rPr>
        <sz val="8"/>
        <color indexed="8"/>
        <rFont val="Calibri"/>
        <family val="2"/>
        <scheme val="minor"/>
      </rPr>
      <t xml:space="preserve">0.864168 </t>
    </r>
    <r>
      <rPr>
        <sz val="8"/>
        <rFont val="Calibri"/>
        <family val="2"/>
        <scheme val="minor"/>
      </rPr>
      <t xml:space="preserve"> </t>
    </r>
  </si>
  <si>
    <r>
      <t xml:space="preserve"> </t>
    </r>
    <r>
      <rPr>
        <sz val="8"/>
        <color indexed="8"/>
        <rFont val="Calibri"/>
        <family val="2"/>
        <scheme val="minor"/>
      </rPr>
      <t xml:space="preserve">EPS START OF CARE, CLIN C, FUNC E, AGE GRP 5 </t>
    </r>
    <r>
      <rPr>
        <sz val="8"/>
        <rFont val="Calibri"/>
        <family val="2"/>
        <scheme val="minor"/>
      </rPr>
      <t xml:space="preserve"> </t>
    </r>
  </si>
  <si>
    <r>
      <t xml:space="preserve"> </t>
    </r>
    <r>
      <rPr>
        <sz val="8"/>
        <color indexed="8"/>
        <rFont val="Calibri"/>
        <family val="2"/>
        <scheme val="minor"/>
      </rPr>
      <t xml:space="preserve">0.740507 </t>
    </r>
    <r>
      <rPr>
        <sz val="8"/>
        <rFont val="Calibri"/>
        <family val="2"/>
        <scheme val="minor"/>
      </rPr>
      <t xml:space="preserve"> </t>
    </r>
  </si>
  <si>
    <r>
      <t xml:space="preserve"> </t>
    </r>
    <r>
      <rPr>
        <sz val="8"/>
        <color indexed="8"/>
        <rFont val="Calibri"/>
        <family val="2"/>
        <scheme val="minor"/>
      </rPr>
      <t xml:space="preserve">EPS START OF CARE, CLIN C, FUNC E, AGE GRP 6 </t>
    </r>
    <r>
      <rPr>
        <sz val="8"/>
        <rFont val="Calibri"/>
        <family val="2"/>
        <scheme val="minor"/>
      </rPr>
      <t xml:space="preserve"> </t>
    </r>
  </si>
  <si>
    <r>
      <t xml:space="preserve"> </t>
    </r>
    <r>
      <rPr>
        <sz val="8"/>
        <color indexed="8"/>
        <rFont val="Calibri"/>
        <family val="2"/>
        <scheme val="minor"/>
      </rPr>
      <t xml:space="preserve">0.788233 </t>
    </r>
    <r>
      <rPr>
        <sz val="8"/>
        <rFont val="Calibri"/>
        <family val="2"/>
        <scheme val="minor"/>
      </rPr>
      <t xml:space="preserve"> </t>
    </r>
  </si>
  <si>
    <r>
      <t xml:space="preserve"> </t>
    </r>
    <r>
      <rPr>
        <sz val="8"/>
        <color indexed="8"/>
        <rFont val="Calibri"/>
        <family val="2"/>
        <scheme val="minor"/>
      </rPr>
      <t xml:space="preserve">EPS START OF CARE, CLIN C, FUNC F, AGE GRP 1 </t>
    </r>
    <r>
      <rPr>
        <sz val="8"/>
        <rFont val="Calibri"/>
        <family val="2"/>
        <scheme val="minor"/>
      </rPr>
      <t xml:space="preserve"> </t>
    </r>
  </si>
  <si>
    <r>
      <t xml:space="preserve"> </t>
    </r>
    <r>
      <rPr>
        <sz val="8"/>
        <color indexed="8"/>
        <rFont val="Calibri"/>
        <family val="2"/>
        <scheme val="minor"/>
      </rPr>
      <t xml:space="preserve">0.799586 </t>
    </r>
    <r>
      <rPr>
        <sz val="8"/>
        <rFont val="Calibri"/>
        <family val="2"/>
        <scheme val="minor"/>
      </rPr>
      <t xml:space="preserve"> </t>
    </r>
  </si>
  <si>
    <r>
      <t xml:space="preserve"> </t>
    </r>
    <r>
      <rPr>
        <sz val="8"/>
        <color indexed="8"/>
        <rFont val="Calibri"/>
        <family val="2"/>
        <scheme val="minor"/>
      </rPr>
      <t xml:space="preserve">EPS START OF CARE, CLIN C, FUNC F, AGE GRP 2 </t>
    </r>
    <r>
      <rPr>
        <sz val="8"/>
        <rFont val="Calibri"/>
        <family val="2"/>
        <scheme val="minor"/>
      </rPr>
      <t xml:space="preserve"> </t>
    </r>
  </si>
  <si>
    <r>
      <t xml:space="preserve"> </t>
    </r>
    <r>
      <rPr>
        <sz val="8"/>
        <color indexed="8"/>
        <rFont val="Calibri"/>
        <family val="2"/>
        <scheme val="minor"/>
      </rPr>
      <t xml:space="preserve">1.056082 </t>
    </r>
    <r>
      <rPr>
        <sz val="8"/>
        <rFont val="Calibri"/>
        <family val="2"/>
        <scheme val="minor"/>
      </rPr>
      <t xml:space="preserve"> </t>
    </r>
  </si>
  <si>
    <r>
      <t xml:space="preserve"> </t>
    </r>
    <r>
      <rPr>
        <sz val="8"/>
        <color indexed="8"/>
        <rFont val="Calibri"/>
        <family val="2"/>
        <scheme val="minor"/>
      </rPr>
      <t xml:space="preserve">EPS START OF CARE, CLIN C, FUNC F, AGE GRP 3 </t>
    </r>
    <r>
      <rPr>
        <sz val="8"/>
        <rFont val="Calibri"/>
        <family val="2"/>
        <scheme val="minor"/>
      </rPr>
      <t xml:space="preserve"> </t>
    </r>
  </si>
  <si>
    <r>
      <t xml:space="preserve"> </t>
    </r>
    <r>
      <rPr>
        <sz val="8"/>
        <color indexed="8"/>
        <rFont val="Calibri"/>
        <family val="2"/>
        <scheme val="minor"/>
      </rPr>
      <t xml:space="preserve">1.163389 </t>
    </r>
    <r>
      <rPr>
        <sz val="8"/>
        <rFont val="Calibri"/>
        <family val="2"/>
        <scheme val="minor"/>
      </rPr>
      <t xml:space="preserve"> </t>
    </r>
  </si>
  <si>
    <r>
      <t xml:space="preserve"> </t>
    </r>
    <r>
      <rPr>
        <sz val="8"/>
        <color indexed="8"/>
        <rFont val="Calibri"/>
        <family val="2"/>
        <scheme val="minor"/>
      </rPr>
      <t xml:space="preserve">EPS START OF CARE, CLIN C, FUNC F, AGE GRP 4 </t>
    </r>
    <r>
      <rPr>
        <sz val="8"/>
        <rFont val="Calibri"/>
        <family val="2"/>
        <scheme val="minor"/>
      </rPr>
      <t xml:space="preserve"> </t>
    </r>
  </si>
  <si>
    <r>
      <t xml:space="preserve"> </t>
    </r>
    <r>
      <rPr>
        <sz val="8"/>
        <color indexed="8"/>
        <rFont val="Calibri"/>
        <family val="2"/>
        <scheme val="minor"/>
      </rPr>
      <t xml:space="preserve">1.441520 </t>
    </r>
    <r>
      <rPr>
        <sz val="8"/>
        <rFont val="Calibri"/>
        <family val="2"/>
        <scheme val="minor"/>
      </rPr>
      <t xml:space="preserve"> </t>
    </r>
  </si>
  <si>
    <r>
      <t xml:space="preserve"> </t>
    </r>
    <r>
      <rPr>
        <sz val="8"/>
        <color indexed="8"/>
        <rFont val="Calibri"/>
        <family val="2"/>
        <scheme val="minor"/>
      </rPr>
      <t xml:space="preserve">EPS START OF CARE, CLIN C, FUNC F, AGE GRP 5 </t>
    </r>
    <r>
      <rPr>
        <sz val="8"/>
        <rFont val="Calibri"/>
        <family val="2"/>
        <scheme val="minor"/>
      </rPr>
      <t xml:space="preserve"> </t>
    </r>
  </si>
  <si>
    <r>
      <t xml:space="preserve"> </t>
    </r>
    <r>
      <rPr>
        <sz val="8"/>
        <color indexed="8"/>
        <rFont val="Calibri"/>
        <family val="2"/>
        <scheme val="minor"/>
      </rPr>
      <t xml:space="preserve">1.481917 </t>
    </r>
    <r>
      <rPr>
        <sz val="8"/>
        <rFont val="Calibri"/>
        <family val="2"/>
        <scheme val="minor"/>
      </rPr>
      <t xml:space="preserve"> </t>
    </r>
  </si>
  <si>
    <r>
      <t xml:space="preserve"> </t>
    </r>
    <r>
      <rPr>
        <sz val="8"/>
        <color indexed="8"/>
        <rFont val="Calibri"/>
        <family val="2"/>
        <scheme val="minor"/>
      </rPr>
      <t xml:space="preserve">EPS START OF CARE, CLIN C, FUNC F, AGE GRP 6 </t>
    </r>
    <r>
      <rPr>
        <sz val="8"/>
        <rFont val="Calibri"/>
        <family val="2"/>
        <scheme val="minor"/>
      </rPr>
      <t xml:space="preserve"> </t>
    </r>
  </si>
  <si>
    <r>
      <t xml:space="preserve"> </t>
    </r>
    <r>
      <rPr>
        <sz val="8"/>
        <color indexed="8"/>
        <rFont val="Calibri"/>
        <family val="2"/>
        <scheme val="minor"/>
      </rPr>
      <t xml:space="preserve">1.300295 </t>
    </r>
    <r>
      <rPr>
        <sz val="8"/>
        <rFont val="Calibri"/>
        <family val="2"/>
        <scheme val="minor"/>
      </rPr>
      <t xml:space="preserve"> </t>
    </r>
  </si>
  <si>
    <r>
      <t xml:space="preserve"> </t>
    </r>
    <r>
      <rPr>
        <sz val="8"/>
        <color indexed="8"/>
        <rFont val="Calibri"/>
        <family val="2"/>
        <scheme val="minor"/>
      </rPr>
      <t xml:space="preserve">EPS START OF CARE, CLIN C, FUNC G, AGE GRP 1 </t>
    </r>
    <r>
      <rPr>
        <sz val="8"/>
        <rFont val="Calibri"/>
        <family val="2"/>
        <scheme val="minor"/>
      </rPr>
      <t xml:space="preserve"> </t>
    </r>
  </si>
  <si>
    <r>
      <t xml:space="preserve"> </t>
    </r>
    <r>
      <rPr>
        <sz val="8"/>
        <color indexed="8"/>
        <rFont val="Calibri"/>
        <family val="2"/>
        <scheme val="minor"/>
      </rPr>
      <t xml:space="preserve">1.769794 </t>
    </r>
    <r>
      <rPr>
        <sz val="8"/>
        <rFont val="Calibri"/>
        <family val="2"/>
        <scheme val="minor"/>
      </rPr>
      <t xml:space="preserve"> </t>
    </r>
  </si>
  <si>
    <r>
      <t xml:space="preserve"> </t>
    </r>
    <r>
      <rPr>
        <sz val="8"/>
        <color indexed="8"/>
        <rFont val="Calibri"/>
        <family val="2"/>
        <scheme val="minor"/>
      </rPr>
      <t xml:space="preserve">EPS START OF CARE, CLIN C, FUNC G, AGE GRP 2 </t>
    </r>
    <r>
      <rPr>
        <sz val="8"/>
        <rFont val="Calibri"/>
        <family val="2"/>
        <scheme val="minor"/>
      </rPr>
      <t xml:space="preserve"> </t>
    </r>
  </si>
  <si>
    <r>
      <t xml:space="preserve"> </t>
    </r>
    <r>
      <rPr>
        <sz val="8"/>
        <color indexed="8"/>
        <rFont val="Calibri"/>
        <family val="2"/>
        <scheme val="minor"/>
      </rPr>
      <t xml:space="preserve">1.963598 </t>
    </r>
    <r>
      <rPr>
        <sz val="8"/>
        <rFont val="Calibri"/>
        <family val="2"/>
        <scheme val="minor"/>
      </rPr>
      <t xml:space="preserve"> </t>
    </r>
  </si>
  <si>
    <r>
      <t xml:space="preserve"> </t>
    </r>
    <r>
      <rPr>
        <sz val="8"/>
        <color indexed="8"/>
        <rFont val="Calibri"/>
        <family val="2"/>
        <scheme val="minor"/>
      </rPr>
      <t xml:space="preserve">EPS START OF CARE, CLIN C, FUNC G, AGE GRP 3 </t>
    </r>
    <r>
      <rPr>
        <sz val="8"/>
        <rFont val="Calibri"/>
        <family val="2"/>
        <scheme val="minor"/>
      </rPr>
      <t xml:space="preserve"> </t>
    </r>
  </si>
  <si>
    <r>
      <t xml:space="preserve"> </t>
    </r>
    <r>
      <rPr>
        <sz val="8"/>
        <color indexed="8"/>
        <rFont val="Calibri"/>
        <family val="2"/>
        <scheme val="minor"/>
      </rPr>
      <t xml:space="preserve">2.006213 </t>
    </r>
    <r>
      <rPr>
        <sz val="8"/>
        <rFont val="Calibri"/>
        <family val="2"/>
        <scheme val="minor"/>
      </rPr>
      <t xml:space="preserve"> </t>
    </r>
  </si>
  <si>
    <r>
      <t xml:space="preserve"> </t>
    </r>
    <r>
      <rPr>
        <sz val="8"/>
        <color indexed="8"/>
        <rFont val="Calibri"/>
        <family val="2"/>
        <scheme val="minor"/>
      </rPr>
      <t xml:space="preserve">EPS START OF CARE, CLIN C, FUNC G, AGE GRP 4 </t>
    </r>
    <r>
      <rPr>
        <sz val="8"/>
        <rFont val="Calibri"/>
        <family val="2"/>
        <scheme val="minor"/>
      </rPr>
      <t xml:space="preserve"> </t>
    </r>
  </si>
  <si>
    <r>
      <t xml:space="preserve"> </t>
    </r>
    <r>
      <rPr>
        <sz val="8"/>
        <color indexed="8"/>
        <rFont val="Calibri"/>
        <family val="2"/>
        <scheme val="minor"/>
      </rPr>
      <t xml:space="preserve">2.113511 </t>
    </r>
    <r>
      <rPr>
        <sz val="8"/>
        <rFont val="Calibri"/>
        <family val="2"/>
        <scheme val="minor"/>
      </rPr>
      <t xml:space="preserve"> </t>
    </r>
  </si>
  <si>
    <r>
      <t xml:space="preserve"> </t>
    </r>
    <r>
      <rPr>
        <sz val="8"/>
        <color indexed="8"/>
        <rFont val="Calibri"/>
        <family val="2"/>
        <scheme val="minor"/>
      </rPr>
      <t xml:space="preserve">EPS START OF CARE, CLIN C, FUNC G, AGE GRP 5 </t>
    </r>
    <r>
      <rPr>
        <sz val="8"/>
        <rFont val="Calibri"/>
        <family val="2"/>
        <scheme val="minor"/>
      </rPr>
      <t xml:space="preserve"> </t>
    </r>
  </si>
  <si>
    <r>
      <t xml:space="preserve"> </t>
    </r>
    <r>
      <rPr>
        <sz val="8"/>
        <color indexed="8"/>
        <rFont val="Calibri"/>
        <family val="2"/>
        <scheme val="minor"/>
      </rPr>
      <t xml:space="preserve">2.188192 </t>
    </r>
    <r>
      <rPr>
        <sz val="8"/>
        <rFont val="Calibri"/>
        <family val="2"/>
        <scheme val="minor"/>
      </rPr>
      <t xml:space="preserve"> </t>
    </r>
  </si>
  <si>
    <r>
      <t xml:space="preserve"> </t>
    </r>
    <r>
      <rPr>
        <sz val="8"/>
        <color indexed="8"/>
        <rFont val="Calibri"/>
        <family val="2"/>
        <scheme val="minor"/>
      </rPr>
      <t xml:space="preserve">EPS START OF CARE, CLIN C, FUNC G, AGE GRP 6 </t>
    </r>
    <r>
      <rPr>
        <sz val="8"/>
        <rFont val="Calibri"/>
        <family val="2"/>
        <scheme val="minor"/>
      </rPr>
      <t xml:space="preserve"> </t>
    </r>
  </si>
  <si>
    <r>
      <t xml:space="preserve"> </t>
    </r>
    <r>
      <rPr>
        <sz val="8"/>
        <color indexed="8"/>
        <rFont val="Calibri"/>
        <family val="2"/>
        <scheme val="minor"/>
      </rPr>
      <t xml:space="preserve">0.288999 </t>
    </r>
    <r>
      <rPr>
        <sz val="8"/>
        <rFont val="Calibri"/>
        <family val="2"/>
        <scheme val="minor"/>
      </rPr>
      <t xml:space="preserve"> </t>
    </r>
  </si>
  <si>
    <r>
      <t xml:space="preserve"> </t>
    </r>
    <r>
      <rPr>
        <sz val="8"/>
        <color indexed="8"/>
        <rFont val="Calibri"/>
        <family val="2"/>
        <scheme val="minor"/>
      </rPr>
      <t xml:space="preserve">EPS RECERTIFICATION, CLIN A, FUNC E, AGE GRP 1 </t>
    </r>
    <r>
      <rPr>
        <sz val="8"/>
        <rFont val="Calibri"/>
        <family val="2"/>
        <scheme val="minor"/>
      </rPr>
      <t xml:space="preserve"> </t>
    </r>
  </si>
  <si>
    <r>
      <t xml:space="preserve"> </t>
    </r>
    <r>
      <rPr>
        <sz val="8"/>
        <color indexed="8"/>
        <rFont val="Calibri"/>
        <family val="2"/>
        <scheme val="minor"/>
      </rPr>
      <t xml:space="preserve">0.397141 </t>
    </r>
    <r>
      <rPr>
        <sz val="8"/>
        <rFont val="Calibri"/>
        <family val="2"/>
        <scheme val="minor"/>
      </rPr>
      <t xml:space="preserve"> </t>
    </r>
  </si>
  <si>
    <r>
      <t xml:space="preserve"> </t>
    </r>
    <r>
      <rPr>
        <sz val="8"/>
        <color indexed="8"/>
        <rFont val="Calibri"/>
        <family val="2"/>
        <scheme val="minor"/>
      </rPr>
      <t xml:space="preserve">EPS RECERTIFICATION, CLIN A, FUNC E, AGE GRP 2 </t>
    </r>
    <r>
      <rPr>
        <sz val="8"/>
        <rFont val="Calibri"/>
        <family val="2"/>
        <scheme val="minor"/>
      </rPr>
      <t xml:space="preserve"> </t>
    </r>
  </si>
  <si>
    <r>
      <t xml:space="preserve"> </t>
    </r>
    <r>
      <rPr>
        <sz val="8"/>
        <color indexed="8"/>
        <rFont val="Calibri"/>
        <family val="2"/>
        <scheme val="minor"/>
      </rPr>
      <t xml:space="preserve">0.490221 </t>
    </r>
    <r>
      <rPr>
        <sz val="8"/>
        <rFont val="Calibri"/>
        <family val="2"/>
        <scheme val="minor"/>
      </rPr>
      <t xml:space="preserve"> </t>
    </r>
  </si>
  <si>
    <r>
      <t xml:space="preserve"> </t>
    </r>
    <r>
      <rPr>
        <sz val="8"/>
        <color indexed="8"/>
        <rFont val="Calibri"/>
        <family val="2"/>
        <scheme val="minor"/>
      </rPr>
      <t xml:space="preserve">EPS RECERTIFICATION, CLIN A, FUNC E, AGE GRP 3 </t>
    </r>
    <r>
      <rPr>
        <sz val="8"/>
        <rFont val="Calibri"/>
        <family val="2"/>
        <scheme val="minor"/>
      </rPr>
      <t xml:space="preserve"> </t>
    </r>
  </si>
  <si>
    <r>
      <t xml:space="preserve"> </t>
    </r>
    <r>
      <rPr>
        <sz val="8"/>
        <color indexed="8"/>
        <rFont val="Calibri"/>
        <family val="2"/>
        <scheme val="minor"/>
      </rPr>
      <t xml:space="preserve">0.515132 </t>
    </r>
    <r>
      <rPr>
        <sz val="8"/>
        <rFont val="Calibri"/>
        <family val="2"/>
        <scheme val="minor"/>
      </rPr>
      <t xml:space="preserve"> </t>
    </r>
  </si>
  <si>
    <r>
      <t xml:space="preserve"> </t>
    </r>
    <r>
      <rPr>
        <sz val="8"/>
        <color indexed="8"/>
        <rFont val="Calibri"/>
        <family val="2"/>
        <scheme val="minor"/>
      </rPr>
      <t xml:space="preserve">EPS RECERTIFICATION, CLIN A, FUNC E, AGE GRP 4 </t>
    </r>
    <r>
      <rPr>
        <sz val="8"/>
        <rFont val="Calibri"/>
        <family val="2"/>
        <scheme val="minor"/>
      </rPr>
      <t xml:space="preserve"> </t>
    </r>
  </si>
  <si>
    <r>
      <t xml:space="preserve"> </t>
    </r>
    <r>
      <rPr>
        <sz val="8"/>
        <color indexed="8"/>
        <rFont val="Calibri"/>
        <family val="2"/>
        <scheme val="minor"/>
      </rPr>
      <t xml:space="preserve">0.498359 </t>
    </r>
    <r>
      <rPr>
        <sz val="8"/>
        <rFont val="Calibri"/>
        <family val="2"/>
        <scheme val="minor"/>
      </rPr>
      <t xml:space="preserve"> </t>
    </r>
  </si>
  <si>
    <r>
      <t xml:space="preserve"> </t>
    </r>
    <r>
      <rPr>
        <sz val="8"/>
        <color indexed="8"/>
        <rFont val="Calibri"/>
        <family val="2"/>
        <scheme val="minor"/>
      </rPr>
      <t xml:space="preserve">EPS RECERTIFICATION, CLIN A, FUNC E, AGE GRP 5 </t>
    </r>
    <r>
      <rPr>
        <sz val="8"/>
        <rFont val="Calibri"/>
        <family val="2"/>
        <scheme val="minor"/>
      </rPr>
      <t xml:space="preserve"> </t>
    </r>
  </si>
  <si>
    <r>
      <t xml:space="preserve"> </t>
    </r>
    <r>
      <rPr>
        <sz val="8"/>
        <color indexed="8"/>
        <rFont val="Calibri"/>
        <family val="2"/>
        <scheme val="minor"/>
      </rPr>
      <t xml:space="preserve">0.492849 </t>
    </r>
    <r>
      <rPr>
        <sz val="8"/>
        <rFont val="Calibri"/>
        <family val="2"/>
        <scheme val="minor"/>
      </rPr>
      <t xml:space="preserve"> </t>
    </r>
  </si>
  <si>
    <r>
      <t xml:space="preserve"> </t>
    </r>
    <r>
      <rPr>
        <sz val="8"/>
        <color indexed="8"/>
        <rFont val="Calibri"/>
        <family val="2"/>
        <scheme val="minor"/>
      </rPr>
      <t xml:space="preserve">EPS RECERTIFICATION, CLIN A, FUNC E, AGE GRP 6 </t>
    </r>
    <r>
      <rPr>
        <sz val="8"/>
        <rFont val="Calibri"/>
        <family val="2"/>
        <scheme val="minor"/>
      </rPr>
      <t xml:space="preserve"> </t>
    </r>
  </si>
  <si>
    <r>
      <t xml:space="preserve"> </t>
    </r>
    <r>
      <rPr>
        <sz val="8"/>
        <color indexed="8"/>
        <rFont val="Calibri"/>
        <family val="2"/>
        <scheme val="minor"/>
      </rPr>
      <t xml:space="preserve">0.692819 </t>
    </r>
    <r>
      <rPr>
        <sz val="8"/>
        <rFont val="Calibri"/>
        <family val="2"/>
        <scheme val="minor"/>
      </rPr>
      <t xml:space="preserve"> </t>
    </r>
  </si>
  <si>
    <r>
      <t xml:space="preserve"> </t>
    </r>
    <r>
      <rPr>
        <sz val="8"/>
        <color indexed="8"/>
        <rFont val="Calibri"/>
        <family val="2"/>
        <scheme val="minor"/>
      </rPr>
      <t xml:space="preserve">EPS RECERTIFICATION, CLIN A, FUNC F, AGE GRP 1 </t>
    </r>
    <r>
      <rPr>
        <sz val="8"/>
        <rFont val="Calibri"/>
        <family val="2"/>
        <scheme val="minor"/>
      </rPr>
      <t xml:space="preserve"> </t>
    </r>
  </si>
  <si>
    <r>
      <t xml:space="preserve"> </t>
    </r>
    <r>
      <rPr>
        <sz val="8"/>
        <color indexed="8"/>
        <rFont val="Calibri"/>
        <family val="2"/>
        <scheme val="minor"/>
      </rPr>
      <t xml:space="preserve">0.788907 </t>
    </r>
    <r>
      <rPr>
        <sz val="8"/>
        <rFont val="Calibri"/>
        <family val="2"/>
        <scheme val="minor"/>
      </rPr>
      <t xml:space="preserve"> </t>
    </r>
  </si>
  <si>
    <r>
      <t xml:space="preserve"> </t>
    </r>
    <r>
      <rPr>
        <sz val="8"/>
        <color indexed="8"/>
        <rFont val="Calibri"/>
        <family val="2"/>
        <scheme val="minor"/>
      </rPr>
      <t xml:space="preserve">EPS RECERTIFICATION, CLIN A, FUNC F, AGE GRP 2 </t>
    </r>
    <r>
      <rPr>
        <sz val="8"/>
        <rFont val="Calibri"/>
        <family val="2"/>
        <scheme val="minor"/>
      </rPr>
      <t xml:space="preserve"> </t>
    </r>
  </si>
  <si>
    <r>
      <t xml:space="preserve"> </t>
    </r>
    <r>
      <rPr>
        <sz val="8"/>
        <color indexed="8"/>
        <rFont val="Calibri"/>
        <family val="2"/>
        <scheme val="minor"/>
      </rPr>
      <t xml:space="preserve">0.835994 </t>
    </r>
    <r>
      <rPr>
        <sz val="8"/>
        <rFont val="Calibri"/>
        <family val="2"/>
        <scheme val="minor"/>
      </rPr>
      <t xml:space="preserve"> </t>
    </r>
  </si>
  <si>
    <r>
      <t xml:space="preserve"> </t>
    </r>
    <r>
      <rPr>
        <sz val="8"/>
        <color indexed="8"/>
        <rFont val="Calibri"/>
        <family val="2"/>
        <scheme val="minor"/>
      </rPr>
      <t xml:space="preserve">EPS RECERTIFICATION, CLIN A, FUNC F, AGE GRP 3 </t>
    </r>
    <r>
      <rPr>
        <sz val="8"/>
        <rFont val="Calibri"/>
        <family val="2"/>
        <scheme val="minor"/>
      </rPr>
      <t xml:space="preserve"> </t>
    </r>
  </si>
  <si>
    <r>
      <t xml:space="preserve"> </t>
    </r>
    <r>
      <rPr>
        <sz val="8"/>
        <color indexed="8"/>
        <rFont val="Calibri"/>
        <family val="2"/>
        <scheme val="minor"/>
      </rPr>
      <t xml:space="preserve">0.920684 </t>
    </r>
    <r>
      <rPr>
        <sz val="8"/>
        <rFont val="Calibri"/>
        <family val="2"/>
        <scheme val="minor"/>
      </rPr>
      <t xml:space="preserve"> </t>
    </r>
  </si>
  <si>
    <r>
      <t xml:space="preserve"> </t>
    </r>
    <r>
      <rPr>
        <sz val="8"/>
        <color indexed="8"/>
        <rFont val="Calibri"/>
        <family val="2"/>
        <scheme val="minor"/>
      </rPr>
      <t xml:space="preserve">EPS RECERTIFICATION, CLIN A, FUNC F, AGE GRP 4 </t>
    </r>
    <r>
      <rPr>
        <sz val="8"/>
        <rFont val="Calibri"/>
        <family val="2"/>
        <scheme val="minor"/>
      </rPr>
      <t xml:space="preserve"> </t>
    </r>
  </si>
  <si>
    <r>
      <t xml:space="preserve"> </t>
    </r>
    <r>
      <rPr>
        <sz val="8"/>
        <color indexed="8"/>
        <rFont val="Calibri"/>
        <family val="2"/>
        <scheme val="minor"/>
      </rPr>
      <t xml:space="preserve">1.006464 </t>
    </r>
    <r>
      <rPr>
        <sz val="8"/>
        <rFont val="Calibri"/>
        <family val="2"/>
        <scheme val="minor"/>
      </rPr>
      <t xml:space="preserve"> </t>
    </r>
  </si>
  <si>
    <r>
      <t xml:space="preserve"> </t>
    </r>
    <r>
      <rPr>
        <sz val="8"/>
        <color indexed="8"/>
        <rFont val="Calibri"/>
        <family val="2"/>
        <scheme val="minor"/>
      </rPr>
      <t xml:space="preserve">EPS RECERTIFICATION, CLIN A, FUNC F, AGE GRP 5 </t>
    </r>
    <r>
      <rPr>
        <sz val="8"/>
        <rFont val="Calibri"/>
        <family val="2"/>
        <scheme val="minor"/>
      </rPr>
      <t xml:space="preserve"> </t>
    </r>
  </si>
  <si>
    <r>
      <t xml:space="preserve"> </t>
    </r>
    <r>
      <rPr>
        <sz val="8"/>
        <color indexed="8"/>
        <rFont val="Calibri"/>
        <family val="2"/>
        <scheme val="minor"/>
      </rPr>
      <t xml:space="preserve">1.023034 </t>
    </r>
    <r>
      <rPr>
        <sz val="8"/>
        <rFont val="Calibri"/>
        <family val="2"/>
        <scheme val="minor"/>
      </rPr>
      <t xml:space="preserve"> </t>
    </r>
  </si>
  <si>
    <r>
      <t xml:space="preserve"> </t>
    </r>
    <r>
      <rPr>
        <sz val="8"/>
        <color indexed="8"/>
        <rFont val="Calibri"/>
        <family val="2"/>
        <scheme val="minor"/>
      </rPr>
      <t xml:space="preserve">EPS RECERTIFICATION, CLIN A, FUNC F, AGE GRP 6 </t>
    </r>
    <r>
      <rPr>
        <sz val="8"/>
        <rFont val="Calibri"/>
        <family val="2"/>
        <scheme val="minor"/>
      </rPr>
      <t xml:space="preserve"> </t>
    </r>
  </si>
  <si>
    <r>
      <t xml:space="preserve"> </t>
    </r>
    <r>
      <rPr>
        <sz val="8"/>
        <color indexed="8"/>
        <rFont val="Calibri"/>
        <family val="2"/>
        <scheme val="minor"/>
      </rPr>
      <t xml:space="preserve">0.938262 </t>
    </r>
    <r>
      <rPr>
        <sz val="8"/>
        <rFont val="Calibri"/>
        <family val="2"/>
        <scheme val="minor"/>
      </rPr>
      <t xml:space="preserve"> </t>
    </r>
  </si>
  <si>
    <r>
      <t xml:space="preserve"> </t>
    </r>
    <r>
      <rPr>
        <sz val="8"/>
        <color indexed="8"/>
        <rFont val="Calibri"/>
        <family val="2"/>
        <scheme val="minor"/>
      </rPr>
      <t xml:space="preserve">EPS RECERTIFICATION, CLIN A, FUNC G, AGE GRP 1 </t>
    </r>
    <r>
      <rPr>
        <sz val="8"/>
        <rFont val="Calibri"/>
        <family val="2"/>
        <scheme val="minor"/>
      </rPr>
      <t xml:space="preserve"> </t>
    </r>
  </si>
  <si>
    <r>
      <t xml:space="preserve"> </t>
    </r>
    <r>
      <rPr>
        <sz val="8"/>
        <color indexed="8"/>
        <rFont val="Calibri"/>
        <family val="2"/>
        <scheme val="minor"/>
      </rPr>
      <t xml:space="preserve">0.895651 </t>
    </r>
    <r>
      <rPr>
        <sz val="8"/>
        <rFont val="Calibri"/>
        <family val="2"/>
        <scheme val="minor"/>
      </rPr>
      <t xml:space="preserve"> </t>
    </r>
  </si>
  <si>
    <r>
      <t xml:space="preserve"> </t>
    </r>
    <r>
      <rPr>
        <sz val="8"/>
        <color indexed="8"/>
        <rFont val="Calibri"/>
        <family val="2"/>
        <scheme val="minor"/>
      </rPr>
      <t xml:space="preserve">EPS RECERTIFICATION, CLIN A, FUNC G, AGE GRP 2 </t>
    </r>
    <r>
      <rPr>
        <sz val="8"/>
        <rFont val="Calibri"/>
        <family val="2"/>
        <scheme val="minor"/>
      </rPr>
      <t xml:space="preserve"> </t>
    </r>
  </si>
  <si>
    <r>
      <t xml:space="preserve"> </t>
    </r>
    <r>
      <rPr>
        <sz val="8"/>
        <color indexed="8"/>
        <rFont val="Calibri"/>
        <family val="2"/>
        <scheme val="minor"/>
      </rPr>
      <t xml:space="preserve">1.306854 </t>
    </r>
    <r>
      <rPr>
        <sz val="8"/>
        <rFont val="Calibri"/>
        <family val="2"/>
        <scheme val="minor"/>
      </rPr>
      <t xml:space="preserve"> </t>
    </r>
  </si>
  <si>
    <r>
      <t xml:space="preserve"> </t>
    </r>
    <r>
      <rPr>
        <sz val="8"/>
        <color indexed="8"/>
        <rFont val="Calibri"/>
        <family val="2"/>
        <scheme val="minor"/>
      </rPr>
      <t xml:space="preserve">EPS RECERTIFICATION, CLIN A, FUNC G, AGE GRP 3 </t>
    </r>
    <r>
      <rPr>
        <sz val="8"/>
        <rFont val="Calibri"/>
        <family val="2"/>
        <scheme val="minor"/>
      </rPr>
      <t xml:space="preserve"> </t>
    </r>
  </si>
  <si>
    <r>
      <t xml:space="preserve"> </t>
    </r>
    <r>
      <rPr>
        <sz val="8"/>
        <color indexed="8"/>
        <rFont val="Calibri"/>
        <family val="2"/>
        <scheme val="minor"/>
      </rPr>
      <t xml:space="preserve">1.416371 </t>
    </r>
    <r>
      <rPr>
        <sz val="8"/>
        <rFont val="Calibri"/>
        <family val="2"/>
        <scheme val="minor"/>
      </rPr>
      <t xml:space="preserve"> </t>
    </r>
  </si>
  <si>
    <r>
      <t xml:space="preserve"> </t>
    </r>
    <r>
      <rPr>
        <sz val="8"/>
        <color indexed="8"/>
        <rFont val="Calibri"/>
        <family val="2"/>
        <scheme val="minor"/>
      </rPr>
      <t xml:space="preserve">EPS RECERTIFICATION, CLIN A, FUNC G, AGE GRP 4 </t>
    </r>
    <r>
      <rPr>
        <sz val="8"/>
        <rFont val="Calibri"/>
        <family val="2"/>
        <scheme val="minor"/>
      </rPr>
      <t xml:space="preserve"> </t>
    </r>
  </si>
  <si>
    <r>
      <t xml:space="preserve"> </t>
    </r>
    <r>
      <rPr>
        <sz val="8"/>
        <color indexed="8"/>
        <rFont val="Calibri"/>
        <family val="2"/>
        <scheme val="minor"/>
      </rPr>
      <t xml:space="preserve">1.663304 </t>
    </r>
    <r>
      <rPr>
        <sz val="8"/>
        <rFont val="Calibri"/>
        <family val="2"/>
        <scheme val="minor"/>
      </rPr>
      <t xml:space="preserve"> </t>
    </r>
  </si>
  <si>
    <r>
      <t xml:space="preserve"> </t>
    </r>
    <r>
      <rPr>
        <sz val="8"/>
        <color indexed="8"/>
        <rFont val="Calibri"/>
        <family val="2"/>
        <scheme val="minor"/>
      </rPr>
      <t xml:space="preserve">EPS RECERTIFICATION, CLIN A, FUNC G, AGE GRP 5 </t>
    </r>
    <r>
      <rPr>
        <sz val="8"/>
        <rFont val="Calibri"/>
        <family val="2"/>
        <scheme val="minor"/>
      </rPr>
      <t xml:space="preserve"> </t>
    </r>
  </si>
  <si>
    <r>
      <t xml:space="preserve"> </t>
    </r>
    <r>
      <rPr>
        <sz val="8"/>
        <color indexed="8"/>
        <rFont val="Calibri"/>
        <family val="2"/>
        <scheme val="minor"/>
      </rPr>
      <t xml:space="preserve">1.737871 </t>
    </r>
    <r>
      <rPr>
        <sz val="8"/>
        <rFont val="Calibri"/>
        <family val="2"/>
        <scheme val="minor"/>
      </rPr>
      <t xml:space="preserve"> </t>
    </r>
  </si>
  <si>
    <r>
      <t xml:space="preserve"> </t>
    </r>
    <r>
      <rPr>
        <sz val="8"/>
        <color indexed="8"/>
        <rFont val="Calibri"/>
        <family val="2"/>
        <scheme val="minor"/>
      </rPr>
      <t xml:space="preserve">EPS RECERTIFICATION, CLIN A, FUNC G, AGE GRP 6 </t>
    </r>
    <r>
      <rPr>
        <sz val="8"/>
        <rFont val="Calibri"/>
        <family val="2"/>
        <scheme val="minor"/>
      </rPr>
      <t xml:space="preserve"> </t>
    </r>
  </si>
  <si>
    <r>
      <t xml:space="preserve"> </t>
    </r>
    <r>
      <rPr>
        <sz val="8"/>
        <color indexed="8"/>
        <rFont val="Calibri"/>
        <family val="2"/>
        <scheme val="minor"/>
      </rPr>
      <t xml:space="preserve">0.415081 </t>
    </r>
    <r>
      <rPr>
        <sz val="8"/>
        <rFont val="Calibri"/>
        <family val="2"/>
        <scheme val="minor"/>
      </rPr>
      <t xml:space="preserve"> </t>
    </r>
  </si>
  <si>
    <r>
      <t xml:space="preserve"> </t>
    </r>
    <r>
      <rPr>
        <sz val="8"/>
        <color indexed="8"/>
        <rFont val="Calibri"/>
        <family val="2"/>
        <scheme val="minor"/>
      </rPr>
      <t xml:space="preserve">EPS RECERTIFICATION, CLIN B, FUNC E, AGE GRP 1 </t>
    </r>
    <r>
      <rPr>
        <sz val="8"/>
        <rFont val="Calibri"/>
        <family val="2"/>
        <scheme val="minor"/>
      </rPr>
      <t xml:space="preserve"> </t>
    </r>
  </si>
  <si>
    <r>
      <t xml:space="preserve"> </t>
    </r>
    <r>
      <rPr>
        <sz val="8"/>
        <color indexed="8"/>
        <rFont val="Calibri"/>
        <family val="2"/>
        <scheme val="minor"/>
      </rPr>
      <t xml:space="preserve">0.451890 </t>
    </r>
    <r>
      <rPr>
        <sz val="8"/>
        <rFont val="Calibri"/>
        <family val="2"/>
        <scheme val="minor"/>
      </rPr>
      <t xml:space="preserve"> </t>
    </r>
  </si>
  <si>
    <r>
      <t xml:space="preserve"> </t>
    </r>
    <r>
      <rPr>
        <sz val="8"/>
        <color indexed="8"/>
        <rFont val="Calibri"/>
        <family val="2"/>
        <scheme val="minor"/>
      </rPr>
      <t xml:space="preserve">EPS RECERTIFICATION, CLIN B, FUNC E, AGE GRP 2 </t>
    </r>
    <r>
      <rPr>
        <sz val="8"/>
        <rFont val="Calibri"/>
        <family val="2"/>
        <scheme val="minor"/>
      </rPr>
      <t xml:space="preserve"> </t>
    </r>
  </si>
  <si>
    <r>
      <t xml:space="preserve"> </t>
    </r>
    <r>
      <rPr>
        <sz val="8"/>
        <color indexed="8"/>
        <rFont val="Calibri"/>
        <family val="2"/>
        <scheme val="minor"/>
      </rPr>
      <t xml:space="preserve">0.516701 </t>
    </r>
    <r>
      <rPr>
        <sz val="8"/>
        <rFont val="Calibri"/>
        <family val="2"/>
        <scheme val="minor"/>
      </rPr>
      <t xml:space="preserve"> </t>
    </r>
  </si>
  <si>
    <r>
      <t xml:space="preserve"> </t>
    </r>
    <r>
      <rPr>
        <sz val="8"/>
        <color indexed="8"/>
        <rFont val="Calibri"/>
        <family val="2"/>
        <scheme val="minor"/>
      </rPr>
      <t xml:space="preserve">EPS RECERTIFICATION, CLIN B, FUNC E, AGE GRP 3 </t>
    </r>
    <r>
      <rPr>
        <sz val="8"/>
        <rFont val="Calibri"/>
        <family val="2"/>
        <scheme val="minor"/>
      </rPr>
      <t xml:space="preserve"> </t>
    </r>
  </si>
  <si>
    <r>
      <t xml:space="preserve"> </t>
    </r>
    <r>
      <rPr>
        <sz val="8"/>
        <color indexed="8"/>
        <rFont val="Calibri"/>
        <family val="2"/>
        <scheme val="minor"/>
      </rPr>
      <t xml:space="preserve">0.517821 </t>
    </r>
    <r>
      <rPr>
        <sz val="8"/>
        <rFont val="Calibri"/>
        <family val="2"/>
        <scheme val="minor"/>
      </rPr>
      <t xml:space="preserve"> </t>
    </r>
  </si>
  <si>
    <r>
      <t xml:space="preserve"> </t>
    </r>
    <r>
      <rPr>
        <sz val="8"/>
        <color indexed="8"/>
        <rFont val="Calibri"/>
        <family val="2"/>
        <scheme val="minor"/>
      </rPr>
      <t xml:space="preserve">EPS RECERTIFICATION, CLIN B, FUNC E, AGE GRP 4 </t>
    </r>
    <r>
      <rPr>
        <sz val="8"/>
        <rFont val="Calibri"/>
        <family val="2"/>
        <scheme val="minor"/>
      </rPr>
      <t xml:space="preserve"> </t>
    </r>
  </si>
  <si>
    <r>
      <t xml:space="preserve"> </t>
    </r>
    <r>
      <rPr>
        <sz val="8"/>
        <color indexed="8"/>
        <rFont val="Calibri"/>
        <family val="2"/>
        <scheme val="minor"/>
      </rPr>
      <t xml:space="preserve">0.497128 </t>
    </r>
    <r>
      <rPr>
        <sz val="8"/>
        <rFont val="Calibri"/>
        <family val="2"/>
        <scheme val="minor"/>
      </rPr>
      <t xml:space="preserve"> </t>
    </r>
  </si>
  <si>
    <r>
      <t xml:space="preserve"> </t>
    </r>
    <r>
      <rPr>
        <sz val="8"/>
        <color indexed="8"/>
        <rFont val="Calibri"/>
        <family val="2"/>
        <scheme val="minor"/>
      </rPr>
      <t xml:space="preserve">EPS RECERTIFICATION, CLIN B, FUNC E, AGE GRP 5 </t>
    </r>
    <r>
      <rPr>
        <sz val="8"/>
        <rFont val="Calibri"/>
        <family val="2"/>
        <scheme val="minor"/>
      </rPr>
      <t xml:space="preserve"> </t>
    </r>
  </si>
  <si>
    <r>
      <t xml:space="preserve"> </t>
    </r>
    <r>
      <rPr>
        <sz val="8"/>
        <color indexed="8"/>
        <rFont val="Calibri"/>
        <family val="2"/>
        <scheme val="minor"/>
      </rPr>
      <t xml:space="preserve">0.441300 </t>
    </r>
    <r>
      <rPr>
        <sz val="8"/>
        <rFont val="Calibri"/>
        <family val="2"/>
        <scheme val="minor"/>
      </rPr>
      <t xml:space="preserve"> </t>
    </r>
  </si>
  <si>
    <r>
      <t xml:space="preserve"> </t>
    </r>
    <r>
      <rPr>
        <sz val="8"/>
        <color indexed="8"/>
        <rFont val="Calibri"/>
        <family val="2"/>
        <scheme val="minor"/>
      </rPr>
      <t xml:space="preserve">EPS RECERTIFICATION, CLIN B, FUNC E, AGE GRP 6 </t>
    </r>
    <r>
      <rPr>
        <sz val="8"/>
        <rFont val="Calibri"/>
        <family val="2"/>
        <scheme val="minor"/>
      </rPr>
      <t xml:space="preserve"> </t>
    </r>
  </si>
  <si>
    <r>
      <t xml:space="preserve"> </t>
    </r>
    <r>
      <rPr>
        <sz val="8"/>
        <color indexed="8"/>
        <rFont val="Calibri"/>
        <family val="2"/>
        <scheme val="minor"/>
      </rPr>
      <t xml:space="preserve">0.764817 </t>
    </r>
    <r>
      <rPr>
        <sz val="8"/>
        <rFont val="Calibri"/>
        <family val="2"/>
        <scheme val="minor"/>
      </rPr>
      <t xml:space="preserve"> </t>
    </r>
  </si>
  <si>
    <r>
      <t xml:space="preserve"> </t>
    </r>
    <r>
      <rPr>
        <sz val="8"/>
        <color indexed="8"/>
        <rFont val="Calibri"/>
        <family val="2"/>
        <scheme val="minor"/>
      </rPr>
      <t xml:space="preserve">EPS RECERTIFICATION, CLIN B, FUNC F, AGE GRP 1 </t>
    </r>
    <r>
      <rPr>
        <sz val="8"/>
        <rFont val="Calibri"/>
        <family val="2"/>
        <scheme val="minor"/>
      </rPr>
      <t xml:space="preserve"> </t>
    </r>
  </si>
  <si>
    <r>
      <t xml:space="preserve"> </t>
    </r>
    <r>
      <rPr>
        <sz val="8"/>
        <color indexed="8"/>
        <rFont val="Calibri"/>
        <family val="2"/>
        <scheme val="minor"/>
      </rPr>
      <t xml:space="preserve">0.881146 </t>
    </r>
    <r>
      <rPr>
        <sz val="8"/>
        <rFont val="Calibri"/>
        <family val="2"/>
        <scheme val="minor"/>
      </rPr>
      <t xml:space="preserve"> </t>
    </r>
  </si>
  <si>
    <r>
      <t xml:space="preserve"> </t>
    </r>
    <r>
      <rPr>
        <sz val="8"/>
        <color indexed="8"/>
        <rFont val="Calibri"/>
        <family val="2"/>
        <scheme val="minor"/>
      </rPr>
      <t xml:space="preserve">EPS RECERTIFICATION, CLIN B, FUNC F, AGE GRP 2 </t>
    </r>
    <r>
      <rPr>
        <sz val="8"/>
        <rFont val="Calibri"/>
        <family val="2"/>
        <scheme val="minor"/>
      </rPr>
      <t xml:space="preserve"> </t>
    </r>
  </si>
  <si>
    <r>
      <t xml:space="preserve"> </t>
    </r>
    <r>
      <rPr>
        <sz val="8"/>
        <color indexed="8"/>
        <rFont val="Calibri"/>
        <family val="2"/>
        <scheme val="minor"/>
      </rPr>
      <t xml:space="preserve">0.934108 </t>
    </r>
    <r>
      <rPr>
        <sz val="8"/>
        <rFont val="Calibri"/>
        <family val="2"/>
        <scheme val="minor"/>
      </rPr>
      <t xml:space="preserve"> </t>
    </r>
  </si>
  <si>
    <r>
      <t xml:space="preserve"> </t>
    </r>
    <r>
      <rPr>
        <sz val="8"/>
        <color indexed="8"/>
        <rFont val="Calibri"/>
        <family val="2"/>
        <scheme val="minor"/>
      </rPr>
      <t xml:space="preserve">EPS RECERTIFICATION, CLIN B, FUNC F, AGE GRP 3 </t>
    </r>
    <r>
      <rPr>
        <sz val="8"/>
        <rFont val="Calibri"/>
        <family val="2"/>
        <scheme val="minor"/>
      </rPr>
      <t xml:space="preserve"> </t>
    </r>
  </si>
  <si>
    <r>
      <t xml:space="preserve"> </t>
    </r>
    <r>
      <rPr>
        <sz val="8"/>
        <color indexed="8"/>
        <rFont val="Calibri"/>
        <family val="2"/>
        <scheme val="minor"/>
      </rPr>
      <t xml:space="preserve">1.002502 </t>
    </r>
    <r>
      <rPr>
        <sz val="8"/>
        <rFont val="Calibri"/>
        <family val="2"/>
        <scheme val="minor"/>
      </rPr>
      <t xml:space="preserve"> </t>
    </r>
  </si>
  <si>
    <r>
      <t xml:space="preserve"> </t>
    </r>
    <r>
      <rPr>
        <sz val="8"/>
        <color indexed="8"/>
        <rFont val="Calibri"/>
        <family val="2"/>
        <scheme val="minor"/>
      </rPr>
      <t xml:space="preserve">EPS RECERTIFICATION, CLIN B, FUNC F, AGE GRP 4 </t>
    </r>
    <r>
      <rPr>
        <sz val="8"/>
        <rFont val="Calibri"/>
        <family val="2"/>
        <scheme val="minor"/>
      </rPr>
      <t xml:space="preserve"> </t>
    </r>
  </si>
  <si>
    <r>
      <t xml:space="preserve"> </t>
    </r>
    <r>
      <rPr>
        <sz val="8"/>
        <color indexed="8"/>
        <rFont val="Calibri"/>
        <family val="2"/>
        <scheme val="minor"/>
      </rPr>
      <t xml:space="preserve">1.117406 </t>
    </r>
    <r>
      <rPr>
        <sz val="8"/>
        <rFont val="Calibri"/>
        <family val="2"/>
        <scheme val="minor"/>
      </rPr>
      <t xml:space="preserve"> </t>
    </r>
  </si>
  <si>
    <r>
      <t xml:space="preserve"> </t>
    </r>
    <r>
      <rPr>
        <sz val="8"/>
        <color indexed="8"/>
        <rFont val="Calibri"/>
        <family val="2"/>
        <scheme val="minor"/>
      </rPr>
      <t xml:space="preserve">EPS RECERTIFICATION, CLIN B, FUNC F, AGE GRP 5 </t>
    </r>
    <r>
      <rPr>
        <sz val="8"/>
        <rFont val="Calibri"/>
        <family val="2"/>
        <scheme val="minor"/>
      </rPr>
      <t xml:space="preserve"> </t>
    </r>
  </si>
  <si>
    <r>
      <t xml:space="preserve"> </t>
    </r>
    <r>
      <rPr>
        <sz val="8"/>
        <color indexed="8"/>
        <rFont val="Calibri"/>
        <family val="2"/>
        <scheme val="minor"/>
      </rPr>
      <t xml:space="preserve">1.213227 </t>
    </r>
    <r>
      <rPr>
        <sz val="8"/>
        <rFont val="Calibri"/>
        <family val="2"/>
        <scheme val="minor"/>
      </rPr>
      <t xml:space="preserve"> </t>
    </r>
  </si>
  <si>
    <r>
      <t xml:space="preserve"> </t>
    </r>
    <r>
      <rPr>
        <sz val="8"/>
        <color indexed="8"/>
        <rFont val="Calibri"/>
        <family val="2"/>
        <scheme val="minor"/>
      </rPr>
      <t xml:space="preserve">EPS RECERTIFICATION, CLIN B, FUNC F, AGE GRP 6 </t>
    </r>
    <r>
      <rPr>
        <sz val="8"/>
        <rFont val="Calibri"/>
        <family val="2"/>
        <scheme val="minor"/>
      </rPr>
      <t xml:space="preserve"> </t>
    </r>
  </si>
  <si>
    <r>
      <t xml:space="preserve"> </t>
    </r>
    <r>
      <rPr>
        <sz val="8"/>
        <color indexed="8"/>
        <rFont val="Calibri"/>
        <family val="2"/>
        <scheme val="minor"/>
      </rPr>
      <t xml:space="preserve">1.131558 </t>
    </r>
    <r>
      <rPr>
        <sz val="8"/>
        <rFont val="Calibri"/>
        <family val="2"/>
        <scheme val="minor"/>
      </rPr>
      <t xml:space="preserve"> </t>
    </r>
  </si>
  <si>
    <r>
      <t xml:space="preserve"> </t>
    </r>
    <r>
      <rPr>
        <sz val="8"/>
        <color indexed="8"/>
        <rFont val="Calibri"/>
        <family val="2"/>
        <scheme val="minor"/>
      </rPr>
      <t xml:space="preserve">EPS RECERTIFICATION, CLIN B, FUNC G, AGE GRP 1 </t>
    </r>
    <r>
      <rPr>
        <sz val="8"/>
        <rFont val="Calibri"/>
        <family val="2"/>
        <scheme val="minor"/>
      </rPr>
      <t xml:space="preserve"> </t>
    </r>
  </si>
  <si>
    <r>
      <t xml:space="preserve"> </t>
    </r>
    <r>
      <rPr>
        <sz val="8"/>
        <color indexed="8"/>
        <rFont val="Calibri"/>
        <family val="2"/>
        <scheme val="minor"/>
      </rPr>
      <t xml:space="preserve">1.685680 </t>
    </r>
    <r>
      <rPr>
        <sz val="8"/>
        <rFont val="Calibri"/>
        <family val="2"/>
        <scheme val="minor"/>
      </rPr>
      <t xml:space="preserve"> </t>
    </r>
  </si>
  <si>
    <r>
      <t xml:space="preserve"> </t>
    </r>
    <r>
      <rPr>
        <sz val="8"/>
        <color indexed="8"/>
        <rFont val="Calibri"/>
        <family val="2"/>
        <scheme val="minor"/>
      </rPr>
      <t xml:space="preserve">EPS RECERTIFICATION, CLIN B, FUNC G, AGE GRP 2 </t>
    </r>
    <r>
      <rPr>
        <sz val="8"/>
        <rFont val="Calibri"/>
        <family val="2"/>
        <scheme val="minor"/>
      </rPr>
      <t xml:space="preserve"> </t>
    </r>
  </si>
  <si>
    <r>
      <t xml:space="preserve"> </t>
    </r>
    <r>
      <rPr>
        <sz val="8"/>
        <color indexed="8"/>
        <rFont val="Calibri"/>
        <family val="2"/>
        <scheme val="minor"/>
      </rPr>
      <t xml:space="preserve">1.993754 </t>
    </r>
    <r>
      <rPr>
        <sz val="8"/>
        <rFont val="Calibri"/>
        <family val="2"/>
        <scheme val="minor"/>
      </rPr>
      <t xml:space="preserve"> </t>
    </r>
  </si>
  <si>
    <r>
      <t xml:space="preserve"> </t>
    </r>
    <r>
      <rPr>
        <sz val="8"/>
        <color indexed="8"/>
        <rFont val="Calibri"/>
        <family val="2"/>
        <scheme val="minor"/>
      </rPr>
      <t xml:space="preserve">EPS RECERTIFICATION, CLIN B, FUNC G, AGE GRP 3 </t>
    </r>
    <r>
      <rPr>
        <sz val="8"/>
        <rFont val="Calibri"/>
        <family val="2"/>
        <scheme val="minor"/>
      </rPr>
      <t xml:space="preserve"> </t>
    </r>
  </si>
  <si>
    <r>
      <t xml:space="preserve"> </t>
    </r>
    <r>
      <rPr>
        <sz val="8"/>
        <color indexed="8"/>
        <rFont val="Calibri"/>
        <family val="2"/>
        <scheme val="minor"/>
      </rPr>
      <t xml:space="preserve">1.962024 </t>
    </r>
    <r>
      <rPr>
        <sz val="8"/>
        <rFont val="Calibri"/>
        <family val="2"/>
        <scheme val="minor"/>
      </rPr>
      <t xml:space="preserve"> </t>
    </r>
  </si>
  <si>
    <r>
      <t xml:space="preserve"> </t>
    </r>
    <r>
      <rPr>
        <sz val="8"/>
        <color indexed="8"/>
        <rFont val="Calibri"/>
        <family val="2"/>
        <scheme val="minor"/>
      </rPr>
      <t xml:space="preserve">EPS RECERTIFICATION, CLIN B, FUNC G, AGE GRP 4 </t>
    </r>
    <r>
      <rPr>
        <sz val="8"/>
        <rFont val="Calibri"/>
        <family val="2"/>
        <scheme val="minor"/>
      </rPr>
      <t xml:space="preserve"> </t>
    </r>
  </si>
  <si>
    <r>
      <t xml:space="preserve"> </t>
    </r>
    <r>
      <rPr>
        <sz val="8"/>
        <color indexed="8"/>
        <rFont val="Calibri"/>
        <family val="2"/>
        <scheme val="minor"/>
      </rPr>
      <t xml:space="preserve">2.106841 </t>
    </r>
    <r>
      <rPr>
        <sz val="8"/>
        <rFont val="Calibri"/>
        <family val="2"/>
        <scheme val="minor"/>
      </rPr>
      <t xml:space="preserve"> </t>
    </r>
  </si>
  <si>
    <r>
      <t xml:space="preserve"> </t>
    </r>
    <r>
      <rPr>
        <sz val="8"/>
        <color indexed="8"/>
        <rFont val="Calibri"/>
        <family val="2"/>
        <scheme val="minor"/>
      </rPr>
      <t xml:space="preserve">EPS RECERTIFICATION, CLIN B, FUNC G, AGE GRP 5 </t>
    </r>
    <r>
      <rPr>
        <sz val="8"/>
        <rFont val="Calibri"/>
        <family val="2"/>
        <scheme val="minor"/>
      </rPr>
      <t xml:space="preserve"> </t>
    </r>
  </si>
  <si>
    <r>
      <t xml:space="preserve"> </t>
    </r>
    <r>
      <rPr>
        <sz val="8"/>
        <color indexed="8"/>
        <rFont val="Calibri"/>
        <family val="2"/>
        <scheme val="minor"/>
      </rPr>
      <t xml:space="preserve">2.245630 </t>
    </r>
    <r>
      <rPr>
        <sz val="8"/>
        <rFont val="Calibri"/>
        <family val="2"/>
        <scheme val="minor"/>
      </rPr>
      <t xml:space="preserve"> </t>
    </r>
  </si>
  <si>
    <r>
      <t xml:space="preserve"> </t>
    </r>
    <r>
      <rPr>
        <sz val="8"/>
        <color indexed="8"/>
        <rFont val="Calibri"/>
        <family val="2"/>
        <scheme val="minor"/>
      </rPr>
      <t xml:space="preserve">EPS RECERTIFICATION, CLIN B, FUNC G, AGE GRP 6 </t>
    </r>
    <r>
      <rPr>
        <sz val="8"/>
        <rFont val="Calibri"/>
        <family val="2"/>
        <scheme val="minor"/>
      </rPr>
      <t xml:space="preserve"> </t>
    </r>
  </si>
  <si>
    <r>
      <t xml:space="preserve"> </t>
    </r>
    <r>
      <rPr>
        <sz val="8"/>
        <color indexed="8"/>
        <rFont val="Calibri"/>
        <family val="2"/>
        <scheme val="minor"/>
      </rPr>
      <t xml:space="preserve">0.511326 </t>
    </r>
    <r>
      <rPr>
        <sz val="8"/>
        <rFont val="Calibri"/>
        <family val="2"/>
        <scheme val="minor"/>
      </rPr>
      <t xml:space="preserve"> </t>
    </r>
  </si>
  <si>
    <r>
      <t xml:space="preserve"> </t>
    </r>
    <r>
      <rPr>
        <sz val="8"/>
        <color indexed="8"/>
        <rFont val="Calibri"/>
        <family val="2"/>
        <scheme val="minor"/>
      </rPr>
      <t xml:space="preserve">EPS RECERTIFICATION, CLIN C, FUNC E, AGE GRP 1 </t>
    </r>
    <r>
      <rPr>
        <sz val="8"/>
        <rFont val="Calibri"/>
        <family val="2"/>
        <scheme val="minor"/>
      </rPr>
      <t xml:space="preserve"> </t>
    </r>
  </si>
  <si>
    <r>
      <t xml:space="preserve"> </t>
    </r>
    <r>
      <rPr>
        <sz val="8"/>
        <color indexed="8"/>
        <rFont val="Calibri"/>
        <family val="2"/>
        <scheme val="minor"/>
      </rPr>
      <t xml:space="preserve">0.589849 </t>
    </r>
    <r>
      <rPr>
        <sz val="8"/>
        <rFont val="Calibri"/>
        <family val="2"/>
        <scheme val="minor"/>
      </rPr>
      <t xml:space="preserve"> </t>
    </r>
  </si>
  <si>
    <r>
      <t xml:space="preserve"> </t>
    </r>
    <r>
      <rPr>
        <sz val="8"/>
        <color indexed="8"/>
        <rFont val="Calibri"/>
        <family val="2"/>
        <scheme val="minor"/>
      </rPr>
      <t xml:space="preserve">EPS RECERTIFICATION, CLIN C, FUNC E, AGE GRP 2 </t>
    </r>
    <r>
      <rPr>
        <sz val="8"/>
        <rFont val="Calibri"/>
        <family val="2"/>
        <scheme val="minor"/>
      </rPr>
      <t xml:space="preserve"> </t>
    </r>
  </si>
  <si>
    <r>
      <t xml:space="preserve"> </t>
    </r>
    <r>
      <rPr>
        <sz val="8"/>
        <color indexed="8"/>
        <rFont val="Calibri"/>
        <family val="2"/>
        <scheme val="minor"/>
      </rPr>
      <t xml:space="preserve">0.744325 </t>
    </r>
    <r>
      <rPr>
        <sz val="8"/>
        <rFont val="Calibri"/>
        <family val="2"/>
        <scheme val="minor"/>
      </rPr>
      <t xml:space="preserve"> </t>
    </r>
  </si>
  <si>
    <r>
      <t xml:space="preserve"> </t>
    </r>
    <r>
      <rPr>
        <sz val="8"/>
        <color indexed="8"/>
        <rFont val="Calibri"/>
        <family val="2"/>
        <scheme val="minor"/>
      </rPr>
      <t xml:space="preserve">EPS RECERTIFICATION, CLIN C, FUNC E, AGE GRP 3 </t>
    </r>
    <r>
      <rPr>
        <sz val="8"/>
        <rFont val="Calibri"/>
        <family val="2"/>
        <scheme val="minor"/>
      </rPr>
      <t xml:space="preserve"> </t>
    </r>
  </si>
  <si>
    <r>
      <t xml:space="preserve"> </t>
    </r>
    <r>
      <rPr>
        <sz val="8"/>
        <color indexed="8"/>
        <rFont val="Calibri"/>
        <family val="2"/>
        <scheme val="minor"/>
      </rPr>
      <t xml:space="preserve">0.765381 </t>
    </r>
    <r>
      <rPr>
        <sz val="8"/>
        <rFont val="Calibri"/>
        <family val="2"/>
        <scheme val="minor"/>
      </rPr>
      <t xml:space="preserve"> </t>
    </r>
  </si>
  <si>
    <r>
      <t xml:space="preserve"> </t>
    </r>
    <r>
      <rPr>
        <sz val="8"/>
        <color indexed="8"/>
        <rFont val="Calibri"/>
        <family val="2"/>
        <scheme val="minor"/>
      </rPr>
      <t xml:space="preserve">EPS RECERTIFICATION, CLIN C, FUNC E, AGE GRP 4 </t>
    </r>
    <r>
      <rPr>
        <sz val="8"/>
        <rFont val="Calibri"/>
        <family val="2"/>
        <scheme val="minor"/>
      </rPr>
      <t xml:space="preserve"> </t>
    </r>
  </si>
  <si>
    <r>
      <t xml:space="preserve"> </t>
    </r>
    <r>
      <rPr>
        <sz val="8"/>
        <color indexed="8"/>
        <rFont val="Calibri"/>
        <family val="2"/>
        <scheme val="minor"/>
      </rPr>
      <t xml:space="preserve">0.812514 </t>
    </r>
    <r>
      <rPr>
        <sz val="8"/>
        <rFont val="Calibri"/>
        <family val="2"/>
        <scheme val="minor"/>
      </rPr>
      <t xml:space="preserve"> </t>
    </r>
  </si>
  <si>
    <r>
      <t xml:space="preserve"> </t>
    </r>
    <r>
      <rPr>
        <sz val="8"/>
        <color indexed="8"/>
        <rFont val="Calibri"/>
        <family val="2"/>
        <scheme val="minor"/>
      </rPr>
      <t xml:space="preserve">EPS RECERTIFICATION, CLIN C, FUNC E, AGE GRP 5 </t>
    </r>
    <r>
      <rPr>
        <sz val="8"/>
        <rFont val="Calibri"/>
        <family val="2"/>
        <scheme val="minor"/>
      </rPr>
      <t xml:space="preserve"> </t>
    </r>
  </si>
  <si>
    <r>
      <t xml:space="preserve"> </t>
    </r>
    <r>
      <rPr>
        <sz val="8"/>
        <color indexed="8"/>
        <rFont val="Calibri"/>
        <family val="2"/>
        <scheme val="minor"/>
      </rPr>
      <t xml:space="preserve">0.770740 </t>
    </r>
    <r>
      <rPr>
        <sz val="8"/>
        <rFont val="Calibri"/>
        <family val="2"/>
        <scheme val="minor"/>
      </rPr>
      <t xml:space="preserve"> </t>
    </r>
  </si>
  <si>
    <r>
      <t xml:space="preserve"> </t>
    </r>
    <r>
      <rPr>
        <sz val="8"/>
        <color indexed="8"/>
        <rFont val="Calibri"/>
        <family val="2"/>
        <scheme val="minor"/>
      </rPr>
      <t xml:space="preserve">EPS RECERTIFICATION, CLIN C, FUNC E, AGE GRP 6 </t>
    </r>
    <r>
      <rPr>
        <sz val="8"/>
        <rFont val="Calibri"/>
        <family val="2"/>
        <scheme val="minor"/>
      </rPr>
      <t xml:space="preserve"> </t>
    </r>
  </si>
  <si>
    <r>
      <t xml:space="preserve"> </t>
    </r>
    <r>
      <rPr>
        <sz val="8"/>
        <color indexed="8"/>
        <rFont val="Calibri"/>
        <family val="2"/>
        <scheme val="minor"/>
      </rPr>
      <t xml:space="preserve">0.814777 </t>
    </r>
    <r>
      <rPr>
        <sz val="8"/>
        <rFont val="Calibri"/>
        <family val="2"/>
        <scheme val="minor"/>
      </rPr>
      <t xml:space="preserve"> </t>
    </r>
  </si>
  <si>
    <r>
      <t xml:space="preserve"> </t>
    </r>
    <r>
      <rPr>
        <sz val="8"/>
        <color indexed="8"/>
        <rFont val="Calibri"/>
        <family val="2"/>
        <scheme val="minor"/>
      </rPr>
      <t xml:space="preserve">EPS RECERTIFICATION, CLIN C, FUNC F, AGE GRP 1 </t>
    </r>
    <r>
      <rPr>
        <sz val="8"/>
        <rFont val="Calibri"/>
        <family val="2"/>
        <scheme val="minor"/>
      </rPr>
      <t xml:space="preserve"> </t>
    </r>
  </si>
  <si>
    <r>
      <t xml:space="preserve"> </t>
    </r>
    <r>
      <rPr>
        <sz val="8"/>
        <color indexed="8"/>
        <rFont val="Calibri"/>
        <family val="2"/>
        <scheme val="minor"/>
      </rPr>
      <t xml:space="preserve">1.012439 </t>
    </r>
    <r>
      <rPr>
        <sz val="8"/>
        <rFont val="Calibri"/>
        <family val="2"/>
        <scheme val="minor"/>
      </rPr>
      <t xml:space="preserve"> </t>
    </r>
  </si>
  <si>
    <r>
      <t xml:space="preserve"> </t>
    </r>
    <r>
      <rPr>
        <sz val="8"/>
        <color indexed="8"/>
        <rFont val="Calibri"/>
        <family val="2"/>
        <scheme val="minor"/>
      </rPr>
      <t xml:space="preserve">EPS RECERTIFICATION, CLIN C, FUNC F, AGE GRP 2 </t>
    </r>
    <r>
      <rPr>
        <sz val="8"/>
        <rFont val="Calibri"/>
        <family val="2"/>
        <scheme val="minor"/>
      </rPr>
      <t xml:space="preserve"> </t>
    </r>
  </si>
  <si>
    <r>
      <t xml:space="preserve"> </t>
    </r>
    <r>
      <rPr>
        <sz val="8"/>
        <color indexed="8"/>
        <rFont val="Calibri"/>
        <family val="2"/>
        <scheme val="minor"/>
      </rPr>
      <t xml:space="preserve">1.321204 </t>
    </r>
    <r>
      <rPr>
        <sz val="8"/>
        <rFont val="Calibri"/>
        <family val="2"/>
        <scheme val="minor"/>
      </rPr>
      <t xml:space="preserve"> </t>
    </r>
  </si>
  <si>
    <r>
      <t xml:space="preserve"> </t>
    </r>
    <r>
      <rPr>
        <sz val="8"/>
        <color indexed="8"/>
        <rFont val="Calibri"/>
        <family val="2"/>
        <scheme val="minor"/>
      </rPr>
      <t xml:space="preserve">EPS RECERTIFICATION, CLIN C, FUNC F, AGE GRP 3 </t>
    </r>
    <r>
      <rPr>
        <sz val="8"/>
        <rFont val="Calibri"/>
        <family val="2"/>
        <scheme val="minor"/>
      </rPr>
      <t xml:space="preserve"> </t>
    </r>
  </si>
  <si>
    <r>
      <t xml:space="preserve"> </t>
    </r>
    <r>
      <rPr>
        <sz val="8"/>
        <color indexed="8"/>
        <rFont val="Calibri"/>
        <family val="2"/>
        <scheme val="minor"/>
      </rPr>
      <t xml:space="preserve">1.626294 </t>
    </r>
    <r>
      <rPr>
        <sz val="8"/>
        <rFont val="Calibri"/>
        <family val="2"/>
        <scheme val="minor"/>
      </rPr>
      <t xml:space="preserve"> </t>
    </r>
  </si>
  <si>
    <r>
      <t xml:space="preserve"> </t>
    </r>
    <r>
      <rPr>
        <sz val="8"/>
        <color indexed="8"/>
        <rFont val="Calibri"/>
        <family val="2"/>
        <scheme val="minor"/>
      </rPr>
      <t xml:space="preserve">EPS RECERTIFICATION, CLIN C, FUNC F, AGE GRP 4 </t>
    </r>
    <r>
      <rPr>
        <sz val="8"/>
        <rFont val="Calibri"/>
        <family val="2"/>
        <scheme val="minor"/>
      </rPr>
      <t xml:space="preserve"> </t>
    </r>
  </si>
  <si>
    <r>
      <t xml:space="preserve"> </t>
    </r>
    <r>
      <rPr>
        <sz val="8"/>
        <color indexed="8"/>
        <rFont val="Calibri"/>
        <family val="2"/>
        <scheme val="minor"/>
      </rPr>
      <t xml:space="preserve">1.809058 </t>
    </r>
    <r>
      <rPr>
        <sz val="8"/>
        <rFont val="Calibri"/>
        <family val="2"/>
        <scheme val="minor"/>
      </rPr>
      <t xml:space="preserve"> </t>
    </r>
  </si>
  <si>
    <r>
      <t xml:space="preserve"> </t>
    </r>
    <r>
      <rPr>
        <sz val="8"/>
        <color indexed="8"/>
        <rFont val="Calibri"/>
        <family val="2"/>
        <scheme val="minor"/>
      </rPr>
      <t xml:space="preserve">EPS RECERTIFICATION, CLIN C, FUNC F, AGE GRP 5 </t>
    </r>
    <r>
      <rPr>
        <sz val="8"/>
        <rFont val="Calibri"/>
        <family val="2"/>
        <scheme val="minor"/>
      </rPr>
      <t xml:space="preserve"> </t>
    </r>
  </si>
  <si>
    <r>
      <t xml:space="preserve"> </t>
    </r>
    <r>
      <rPr>
        <sz val="8"/>
        <color indexed="8"/>
        <rFont val="Calibri"/>
        <family val="2"/>
        <scheme val="minor"/>
      </rPr>
      <t xml:space="preserve">2.038663 </t>
    </r>
    <r>
      <rPr>
        <sz val="8"/>
        <rFont val="Calibri"/>
        <family val="2"/>
        <scheme val="minor"/>
      </rPr>
      <t xml:space="preserve"> </t>
    </r>
  </si>
  <si>
    <r>
      <t xml:space="preserve"> </t>
    </r>
    <r>
      <rPr>
        <sz val="8"/>
        <color indexed="8"/>
        <rFont val="Calibri"/>
        <family val="2"/>
        <scheme val="minor"/>
      </rPr>
      <t xml:space="preserve">EPS RECERTIFICATION, CLIN C, FUNC F, AGE GRP 6 </t>
    </r>
    <r>
      <rPr>
        <sz val="8"/>
        <rFont val="Calibri"/>
        <family val="2"/>
        <scheme val="minor"/>
      </rPr>
      <t xml:space="preserve"> </t>
    </r>
  </si>
  <si>
    <r>
      <t xml:space="preserve"> </t>
    </r>
    <r>
      <rPr>
        <sz val="8"/>
        <color indexed="8"/>
        <rFont val="Calibri"/>
        <family val="2"/>
        <scheme val="minor"/>
      </rPr>
      <t xml:space="preserve">1.606753 </t>
    </r>
    <r>
      <rPr>
        <sz val="8"/>
        <rFont val="Calibri"/>
        <family val="2"/>
        <scheme val="minor"/>
      </rPr>
      <t xml:space="preserve"> </t>
    </r>
  </si>
  <si>
    <r>
      <t xml:space="preserve"> </t>
    </r>
    <r>
      <rPr>
        <sz val="8"/>
        <color indexed="8"/>
        <rFont val="Calibri"/>
        <family val="2"/>
        <scheme val="minor"/>
      </rPr>
      <t xml:space="preserve">EPS RECERTIFICATION, CLIN C, FUNC G, AGE GRP 1 </t>
    </r>
    <r>
      <rPr>
        <sz val="8"/>
        <rFont val="Calibri"/>
        <family val="2"/>
        <scheme val="minor"/>
      </rPr>
      <t xml:space="preserve"> </t>
    </r>
  </si>
  <si>
    <r>
      <t xml:space="preserve"> </t>
    </r>
    <r>
      <rPr>
        <sz val="8"/>
        <color indexed="8"/>
        <rFont val="Calibri"/>
        <family val="2"/>
        <scheme val="minor"/>
      </rPr>
      <t xml:space="preserve">2.331468 </t>
    </r>
    <r>
      <rPr>
        <sz val="8"/>
        <rFont val="Calibri"/>
        <family val="2"/>
        <scheme val="minor"/>
      </rPr>
      <t xml:space="preserve"> </t>
    </r>
  </si>
  <si>
    <r>
      <t xml:space="preserve"> </t>
    </r>
    <r>
      <rPr>
        <sz val="8"/>
        <color indexed="8"/>
        <rFont val="Calibri"/>
        <family val="2"/>
        <scheme val="minor"/>
      </rPr>
      <t xml:space="preserve">EPS RECERTIFICATION, CLIN C, FUNC G, AGE GRP 2 </t>
    </r>
    <r>
      <rPr>
        <sz val="8"/>
        <rFont val="Calibri"/>
        <family val="2"/>
        <scheme val="minor"/>
      </rPr>
      <t xml:space="preserve"> </t>
    </r>
  </si>
  <si>
    <r>
      <t xml:space="preserve"> </t>
    </r>
    <r>
      <rPr>
        <sz val="8"/>
        <color indexed="8"/>
        <rFont val="Calibri"/>
        <family val="2"/>
        <scheme val="minor"/>
      </rPr>
      <t xml:space="preserve">2.614637 </t>
    </r>
    <r>
      <rPr>
        <sz val="8"/>
        <rFont val="Calibri"/>
        <family val="2"/>
        <scheme val="minor"/>
      </rPr>
      <t xml:space="preserve"> </t>
    </r>
  </si>
  <si>
    <r>
      <t xml:space="preserve"> </t>
    </r>
    <r>
      <rPr>
        <sz val="8"/>
        <color indexed="8"/>
        <rFont val="Calibri"/>
        <family val="2"/>
        <scheme val="minor"/>
      </rPr>
      <t xml:space="preserve">EPS RECERTIFICATION, CLIN C, FUNC G, AGE GRP 3 </t>
    </r>
    <r>
      <rPr>
        <sz val="8"/>
        <rFont val="Calibri"/>
        <family val="2"/>
        <scheme val="minor"/>
      </rPr>
      <t xml:space="preserve"> </t>
    </r>
  </si>
  <si>
    <r>
      <t xml:space="preserve"> </t>
    </r>
    <r>
      <rPr>
        <sz val="8"/>
        <color indexed="8"/>
        <rFont val="Calibri"/>
        <family val="2"/>
        <scheme val="minor"/>
      </rPr>
      <t xml:space="preserve">2.519058 </t>
    </r>
    <r>
      <rPr>
        <sz val="8"/>
        <rFont val="Calibri"/>
        <family val="2"/>
        <scheme val="minor"/>
      </rPr>
      <t xml:space="preserve"> </t>
    </r>
  </si>
  <si>
    <r>
      <t xml:space="preserve"> </t>
    </r>
    <r>
      <rPr>
        <sz val="8"/>
        <color indexed="8"/>
        <rFont val="Calibri"/>
        <family val="2"/>
        <scheme val="minor"/>
      </rPr>
      <t xml:space="preserve">EPS RECERTIFICATION, CLIN C, FUNC G, AGE GRP 4 </t>
    </r>
    <r>
      <rPr>
        <sz val="8"/>
        <rFont val="Calibri"/>
        <family val="2"/>
        <scheme val="minor"/>
      </rPr>
      <t xml:space="preserve"> </t>
    </r>
  </si>
  <si>
    <r>
      <t xml:space="preserve"> </t>
    </r>
    <r>
      <rPr>
        <sz val="8"/>
        <color indexed="8"/>
        <rFont val="Calibri"/>
        <family val="2"/>
        <scheme val="minor"/>
      </rPr>
      <t xml:space="preserve">2.525514 </t>
    </r>
    <r>
      <rPr>
        <sz val="8"/>
        <rFont val="Calibri"/>
        <family val="2"/>
        <scheme val="minor"/>
      </rPr>
      <t xml:space="preserve"> </t>
    </r>
  </si>
  <si>
    <r>
      <t xml:space="preserve"> </t>
    </r>
    <r>
      <rPr>
        <sz val="8"/>
        <color indexed="8"/>
        <rFont val="Calibri"/>
        <family val="2"/>
        <scheme val="minor"/>
      </rPr>
      <t xml:space="preserve">EPS RECERTIFICATION, CLIN C, FUNC G, AGE GRP 5 </t>
    </r>
    <r>
      <rPr>
        <sz val="8"/>
        <rFont val="Calibri"/>
        <family val="2"/>
        <scheme val="minor"/>
      </rPr>
      <t xml:space="preserve"> </t>
    </r>
  </si>
  <si>
    <r>
      <t xml:space="preserve"> </t>
    </r>
    <r>
      <rPr>
        <sz val="8"/>
        <color indexed="8"/>
        <rFont val="Calibri"/>
        <family val="2"/>
        <scheme val="minor"/>
      </rPr>
      <t xml:space="preserve">2.480934 </t>
    </r>
    <r>
      <rPr>
        <sz val="8"/>
        <rFont val="Calibri"/>
        <family val="2"/>
        <scheme val="minor"/>
      </rPr>
      <t xml:space="preserve"> </t>
    </r>
  </si>
  <si>
    <r>
      <t xml:space="preserve"> </t>
    </r>
    <r>
      <rPr>
        <sz val="8"/>
        <color indexed="8"/>
        <rFont val="Calibri"/>
        <family val="2"/>
        <scheme val="minor"/>
      </rPr>
      <t xml:space="preserve">EPS RECERTIFICATION, CLIN C, FUNC G, AGE GRP 6 </t>
    </r>
    <r>
      <rPr>
        <sz val="8"/>
        <rFont val="Calibri"/>
        <family val="2"/>
        <scheme val="minor"/>
      </rPr>
      <t xml:space="preserve"> </t>
    </r>
  </si>
  <si>
    <t>Internal Code</t>
  </si>
  <si>
    <r>
      <t xml:space="preserve"> </t>
    </r>
    <r>
      <rPr>
        <b/>
        <sz val="12"/>
        <color indexed="8"/>
        <rFont val="Calibri"/>
        <family val="2"/>
        <scheme val="minor"/>
      </rPr>
      <t xml:space="preserve">Certified Home Health Agencies NYS Medicaid - Episodic Payment System Preliminary Information for Providers </t>
    </r>
    <r>
      <rPr>
        <sz val="12"/>
        <rFont val="Calibri"/>
        <family val="2"/>
        <scheme val="minor"/>
      </rPr>
      <t xml:space="preserve"> </t>
    </r>
  </si>
  <si>
    <r>
      <t xml:space="preserve"> </t>
    </r>
    <r>
      <rPr>
        <b/>
        <sz val="8"/>
        <color indexed="8"/>
        <rFont val="Calibri"/>
        <family val="2"/>
        <scheme val="minor"/>
      </rPr>
      <t xml:space="preserve">Assessment Reason </t>
    </r>
    <r>
      <rPr>
        <b/>
        <sz val="8"/>
        <rFont val="Calibri"/>
        <family val="2"/>
        <scheme val="minor"/>
      </rPr>
      <t xml:space="preserve"> </t>
    </r>
  </si>
  <si>
    <r>
      <t xml:space="preserve"> </t>
    </r>
    <r>
      <rPr>
        <b/>
        <sz val="8"/>
        <color indexed="8"/>
        <rFont val="Calibri"/>
        <family val="2"/>
        <scheme val="minor"/>
      </rPr>
      <t xml:space="preserve">Clinical Group </t>
    </r>
    <r>
      <rPr>
        <b/>
        <sz val="8"/>
        <rFont val="Calibri"/>
        <family val="2"/>
        <scheme val="minor"/>
      </rPr>
      <t xml:space="preserve"> </t>
    </r>
  </si>
  <si>
    <r>
      <t xml:space="preserve"> </t>
    </r>
    <r>
      <rPr>
        <b/>
        <sz val="8"/>
        <color indexed="8"/>
        <rFont val="Calibri"/>
        <family val="2"/>
        <scheme val="minor"/>
      </rPr>
      <t xml:space="preserve">Functional Group </t>
    </r>
    <r>
      <rPr>
        <b/>
        <sz val="8"/>
        <rFont val="Calibri"/>
        <family val="2"/>
        <scheme val="minor"/>
      </rPr>
      <t xml:space="preserve"> </t>
    </r>
  </si>
  <si>
    <r>
      <t xml:space="preserve"> </t>
    </r>
    <r>
      <rPr>
        <b/>
        <sz val="8"/>
        <color indexed="8"/>
        <rFont val="Calibri"/>
        <family val="2"/>
        <scheme val="minor"/>
      </rPr>
      <t xml:space="preserve">Age Group </t>
    </r>
    <r>
      <rPr>
        <b/>
        <sz val="8"/>
        <rFont val="Calibri"/>
        <family val="2"/>
        <scheme val="minor"/>
      </rPr>
      <t xml:space="preserve"> </t>
    </r>
  </si>
  <si>
    <r>
      <t xml:space="preserve"> </t>
    </r>
    <r>
      <rPr>
        <b/>
        <sz val="8"/>
        <color indexed="8"/>
        <rFont val="Calibri"/>
        <family val="2"/>
        <scheme val="minor"/>
      </rPr>
      <t xml:space="preserve">Case Mix Index </t>
    </r>
    <r>
      <rPr>
        <b/>
        <sz val="8"/>
        <rFont val="Calibri"/>
        <family val="2"/>
        <scheme val="minor"/>
      </rPr>
      <t xml:space="preserve"> </t>
    </r>
  </si>
  <si>
    <r>
      <t xml:space="preserve"> </t>
    </r>
    <r>
      <rPr>
        <b/>
        <sz val="8"/>
        <color indexed="8"/>
        <rFont val="Calibri"/>
        <family val="2"/>
        <scheme val="minor"/>
      </rPr>
      <t xml:space="preserve">Outlier Threshold </t>
    </r>
    <r>
      <rPr>
        <b/>
        <sz val="8"/>
        <rFont val="Calibri"/>
        <family val="2"/>
        <scheme val="minor"/>
      </rPr>
      <t xml:space="preserve"> </t>
    </r>
  </si>
  <si>
    <r>
      <t xml:space="preserve"> </t>
    </r>
    <r>
      <rPr>
        <b/>
        <sz val="8"/>
        <color indexed="8"/>
        <rFont val="Calibri"/>
        <family val="2"/>
        <scheme val="minor"/>
      </rPr>
      <t xml:space="preserve">Rate Code Description </t>
    </r>
    <r>
      <rPr>
        <b/>
        <sz val="8"/>
        <rFont val="Calibri"/>
        <family val="2"/>
        <scheme val="minor"/>
      </rPr>
      <t xml:space="preserve"> </t>
    </r>
  </si>
  <si>
    <t>Diabetes Diagnosis Codes</t>
  </si>
  <si>
    <t>Orthopedic Diagnosis Codes</t>
  </si>
  <si>
    <t>Dementia Diagnosis Codes</t>
  </si>
  <si>
    <t>HIV Diagnosis Codes</t>
  </si>
  <si>
    <t>Look ups for diagnosis codes used in M1020 and M1022</t>
  </si>
  <si>
    <t>Diabetes:</t>
  </si>
  <si>
    <t>Orthopedic:</t>
  </si>
  <si>
    <t>Dementia:</t>
  </si>
  <si>
    <t>HIV:</t>
  </si>
  <si>
    <t xml:space="preserve"> Case Mix Index  </t>
  </si>
  <si>
    <t xml:space="preserve"> Outlier Threshold  </t>
  </si>
  <si>
    <t xml:space="preserve"> Rate Code Description  </t>
  </si>
  <si>
    <r>
      <t xml:space="preserve"> </t>
    </r>
    <r>
      <rPr>
        <b/>
        <sz val="9.9"/>
        <color theme="0"/>
        <rFont val="Calibri"/>
        <family val="2"/>
        <scheme val="minor"/>
      </rPr>
      <t xml:space="preserve">Weighted </t>
    </r>
    <r>
      <rPr>
        <sz val="11"/>
        <color theme="0"/>
        <rFont val="Calibri"/>
        <family val="2"/>
        <scheme val="minor"/>
      </rPr>
      <t xml:space="preserve"> </t>
    </r>
  </si>
  <si>
    <r>
      <t xml:space="preserve"> </t>
    </r>
    <r>
      <rPr>
        <b/>
        <sz val="9.9"/>
        <color theme="0"/>
        <rFont val="Calibri"/>
        <family val="2"/>
        <scheme val="minor"/>
      </rPr>
      <t xml:space="preserve">Service Description </t>
    </r>
    <r>
      <rPr>
        <sz val="11"/>
        <color theme="0"/>
        <rFont val="Calibri"/>
        <family val="2"/>
        <scheme val="minor"/>
      </rPr>
      <t xml:space="preserve"> </t>
    </r>
  </si>
  <si>
    <r>
      <t xml:space="preserve"> </t>
    </r>
    <r>
      <rPr>
        <b/>
        <sz val="9.9"/>
        <color theme="0"/>
        <rFont val="Calibri"/>
        <family val="2"/>
        <scheme val="minor"/>
      </rPr>
      <t xml:space="preserve">Average Rate </t>
    </r>
    <r>
      <rPr>
        <sz val="11"/>
        <color theme="0"/>
        <rFont val="Calibri"/>
        <family val="2"/>
        <scheme val="minor"/>
      </rPr>
      <t xml:space="preserve"> </t>
    </r>
  </si>
  <si>
    <r>
      <t xml:space="preserve"> </t>
    </r>
    <r>
      <rPr>
        <sz val="9.9"/>
        <color theme="0"/>
        <rFont val="Calibri"/>
        <family val="2"/>
        <scheme val="minor"/>
      </rPr>
      <t xml:space="preserve">Nursing - Visit </t>
    </r>
    <r>
      <rPr>
        <sz val="11"/>
        <color theme="0"/>
        <rFont val="Calibri"/>
        <family val="2"/>
        <scheme val="minor"/>
      </rPr>
      <t xml:space="preserve"> </t>
    </r>
  </si>
  <si>
    <r>
      <t xml:space="preserve"> </t>
    </r>
    <r>
      <rPr>
        <sz val="9.9"/>
        <color theme="0"/>
        <rFont val="Calibri"/>
        <family val="2"/>
        <scheme val="minor"/>
      </rPr>
      <t xml:space="preserve">Physical Therapy - Visit </t>
    </r>
    <r>
      <rPr>
        <sz val="11"/>
        <color theme="0"/>
        <rFont val="Calibri"/>
        <family val="2"/>
        <scheme val="minor"/>
      </rPr>
      <t xml:space="preserve"> </t>
    </r>
  </si>
  <si>
    <r>
      <t xml:space="preserve"> </t>
    </r>
    <r>
      <rPr>
        <sz val="9.9"/>
        <color theme="0"/>
        <rFont val="Calibri"/>
        <family val="2"/>
        <scheme val="minor"/>
      </rPr>
      <t xml:space="preserve">Speech Pathology - Visit </t>
    </r>
    <r>
      <rPr>
        <sz val="11"/>
        <color theme="0"/>
        <rFont val="Calibri"/>
        <family val="2"/>
        <scheme val="minor"/>
      </rPr>
      <t xml:space="preserve"> </t>
    </r>
  </si>
  <si>
    <r>
      <t xml:space="preserve"> </t>
    </r>
    <r>
      <rPr>
        <sz val="9.9"/>
        <color theme="0"/>
        <rFont val="Calibri"/>
        <family val="2"/>
        <scheme val="minor"/>
      </rPr>
      <t xml:space="preserve">Occupational Therapy - Visit </t>
    </r>
    <r>
      <rPr>
        <sz val="11"/>
        <color theme="0"/>
        <rFont val="Calibri"/>
        <family val="2"/>
        <scheme val="minor"/>
      </rPr>
      <t xml:space="preserve"> </t>
    </r>
  </si>
  <si>
    <r>
      <t xml:space="preserve"> </t>
    </r>
    <r>
      <rPr>
        <sz val="9.9"/>
        <color theme="0"/>
        <rFont val="Calibri"/>
        <family val="2"/>
        <scheme val="minor"/>
      </rPr>
      <t xml:space="preserve">Home Health Aide - Hour </t>
    </r>
    <r>
      <rPr>
        <sz val="11"/>
        <color theme="0"/>
        <rFont val="Calibri"/>
        <family val="2"/>
        <scheme val="minor"/>
      </rPr>
      <t xml:space="preserve"> </t>
    </r>
  </si>
  <si>
    <r>
      <t xml:space="preserve"> </t>
    </r>
    <r>
      <rPr>
        <sz val="9.9"/>
        <color theme="0"/>
        <rFont val="Calibri"/>
        <family val="2"/>
        <scheme val="minor"/>
      </rPr>
      <t xml:space="preserve">Shared Aide - Quarter Hour </t>
    </r>
    <r>
      <rPr>
        <sz val="11"/>
        <color theme="0"/>
        <rFont val="Calibri"/>
        <family val="2"/>
        <scheme val="minor"/>
      </rPr>
      <t xml:space="preserve"> </t>
    </r>
  </si>
  <si>
    <r>
      <t xml:space="preserve"> </t>
    </r>
    <r>
      <rPr>
        <sz val="9.9"/>
        <color theme="0"/>
        <rFont val="Calibri"/>
        <family val="2"/>
        <scheme val="minor"/>
      </rPr>
      <t xml:space="preserve">AIDS Nursing - Visit </t>
    </r>
    <r>
      <rPr>
        <sz val="11"/>
        <color theme="0"/>
        <rFont val="Calibri"/>
        <family val="2"/>
        <scheme val="minor"/>
      </rPr>
      <t xml:space="preserve"> </t>
    </r>
  </si>
  <si>
    <r>
      <t xml:space="preserve"> </t>
    </r>
    <r>
      <rPr>
        <sz val="9.9"/>
        <color theme="0"/>
        <rFont val="Calibri"/>
        <family val="2"/>
        <scheme val="minor"/>
      </rPr>
      <t xml:space="preserve">Telehealth Services - Day </t>
    </r>
    <r>
      <rPr>
        <sz val="11"/>
        <color theme="0"/>
        <rFont val="Calibri"/>
        <family val="2"/>
        <scheme val="minor"/>
      </rPr>
      <t xml:space="preserve"> </t>
    </r>
  </si>
  <si>
    <r>
      <t xml:space="preserve"> </t>
    </r>
    <r>
      <rPr>
        <sz val="9.9"/>
        <color theme="0"/>
        <rFont val="Calibri"/>
        <family val="2"/>
        <scheme val="minor"/>
      </rPr>
      <t xml:space="preserve">$9.52 </t>
    </r>
    <r>
      <rPr>
        <sz val="11"/>
        <color theme="0"/>
        <rFont val="Calibri"/>
        <family val="2"/>
        <scheme val="minor"/>
      </rPr>
      <t xml:space="preserve"> </t>
    </r>
  </si>
  <si>
    <r>
      <t xml:space="preserve"> </t>
    </r>
    <r>
      <rPr>
        <sz val="9.9"/>
        <color theme="0"/>
        <rFont val="Calibri"/>
        <family val="2"/>
        <scheme val="minor"/>
      </rPr>
      <t xml:space="preserve">Telehealth - Installation </t>
    </r>
    <r>
      <rPr>
        <sz val="11"/>
        <color theme="0"/>
        <rFont val="Calibri"/>
        <family val="2"/>
        <scheme val="minor"/>
      </rPr>
      <t xml:space="preserve"> </t>
    </r>
  </si>
  <si>
    <r>
      <t xml:space="preserve"> </t>
    </r>
    <r>
      <rPr>
        <sz val="9.9"/>
        <color theme="0"/>
        <rFont val="Calibri"/>
        <family val="2"/>
        <scheme val="minor"/>
      </rPr>
      <t xml:space="preserve">$50.00 </t>
    </r>
    <r>
      <rPr>
        <sz val="11"/>
        <color theme="0"/>
        <rFont val="Calibri"/>
        <family val="2"/>
        <scheme val="minor"/>
      </rPr>
      <t xml:space="preserve"> </t>
    </r>
  </si>
  <si>
    <r>
      <t xml:space="preserve"> </t>
    </r>
    <r>
      <rPr>
        <sz val="9.9"/>
        <color theme="0"/>
        <rFont val="Calibri"/>
        <family val="2"/>
        <scheme val="minor"/>
      </rPr>
      <t xml:space="preserve">MOMS Health Supportive Services - Visit </t>
    </r>
    <r>
      <rPr>
        <sz val="11"/>
        <color theme="0"/>
        <rFont val="Calibri"/>
        <family val="2"/>
        <scheme val="minor"/>
      </rPr>
      <t xml:space="preserve"> </t>
    </r>
  </si>
  <si>
    <r>
      <t xml:space="preserve"> </t>
    </r>
    <r>
      <rPr>
        <sz val="9.9"/>
        <color theme="0"/>
        <rFont val="Calibri"/>
        <family val="2"/>
        <scheme val="minor"/>
      </rPr>
      <t xml:space="preserve">$77.88 </t>
    </r>
    <r>
      <rPr>
        <sz val="11"/>
        <color theme="0"/>
        <rFont val="Calibri"/>
        <family val="2"/>
        <scheme val="minor"/>
      </rPr>
      <t xml:space="preserve"> </t>
    </r>
  </si>
  <si>
    <t>updated feb21, 2012</t>
  </si>
  <si>
    <t>updated feb 21, 2012</t>
  </si>
  <si>
    <t>updated 2/15/2012</t>
  </si>
</sst>
</file>

<file path=xl/styles.xml><?xml version="1.0" encoding="utf-8"?>
<styleSheet xmlns="http://schemas.openxmlformats.org/spreadsheetml/2006/main">
  <numFmts count="5">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00000"/>
  </numFmts>
  <fonts count="45">
    <font>
      <sz val="11"/>
      <color theme="1"/>
      <name val="Calibri"/>
      <family val="2"/>
      <scheme val="minor"/>
    </font>
    <font>
      <sz val="11"/>
      <name val="Calibri"/>
      <family val="2"/>
      <scheme val="minor"/>
    </font>
    <font>
      <b/>
      <sz val="9.9"/>
      <color indexed="8"/>
      <name val="Calibri"/>
      <family val="2"/>
      <scheme val="minor"/>
    </font>
    <font>
      <sz val="9.9"/>
      <color indexed="8"/>
      <name val="Calibri"/>
      <family val="2"/>
      <scheme val="minor"/>
    </font>
    <font>
      <sz val="12"/>
      <name val="Calibri"/>
      <family val="2"/>
      <scheme val="minor"/>
    </font>
    <font>
      <sz val="12"/>
      <color indexed="8"/>
      <name val="Calibri"/>
      <family val="2"/>
      <scheme val="minor"/>
    </font>
    <font>
      <sz val="12"/>
      <color theme="1"/>
      <name val="Calibri"/>
      <family val="2"/>
      <scheme val="minor"/>
    </font>
    <font>
      <b/>
      <sz val="12"/>
      <color indexed="8"/>
      <name val="Calibri"/>
      <family val="2"/>
      <scheme val="minor"/>
    </font>
    <font>
      <sz val="11"/>
      <color theme="1"/>
      <name val="Calibri"/>
      <family val="2"/>
      <scheme val="minor"/>
    </font>
    <font>
      <sz val="8"/>
      <name val="Calibri"/>
      <family val="2"/>
      <scheme val="minor"/>
    </font>
    <font>
      <sz val="8"/>
      <color indexed="8"/>
      <name val="Calibri"/>
      <family val="2"/>
      <scheme val="minor"/>
    </font>
    <font>
      <sz val="8"/>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sz val="16"/>
      <color theme="1"/>
      <name val="Calibri"/>
      <family val="2"/>
      <scheme val="minor"/>
    </font>
    <font>
      <sz val="14"/>
      <color theme="1"/>
      <name val="Calibri"/>
      <family val="2"/>
      <scheme val="minor"/>
    </font>
    <font>
      <b/>
      <sz val="16"/>
      <color theme="3" tint="-0.249977111117893"/>
      <name val="Calibri"/>
      <family val="2"/>
      <scheme val="minor"/>
    </font>
    <font>
      <b/>
      <i/>
      <sz val="14"/>
      <color rgb="FFFF0000"/>
      <name val="Calibri"/>
      <family val="2"/>
      <scheme val="minor"/>
    </font>
    <font>
      <b/>
      <sz val="18"/>
      <color theme="1"/>
      <name val="Calibri"/>
      <family val="2"/>
      <scheme val="minor"/>
    </font>
    <font>
      <b/>
      <sz val="20"/>
      <color theme="1"/>
      <name val="Calibri"/>
      <family val="2"/>
      <scheme val="minor"/>
    </font>
    <font>
      <b/>
      <sz val="10"/>
      <color theme="1"/>
      <name val="Calibri"/>
      <family val="2"/>
      <scheme val="minor"/>
    </font>
    <font>
      <b/>
      <i/>
      <u/>
      <sz val="9"/>
      <color theme="1"/>
      <name val="Calibri"/>
      <family val="2"/>
      <scheme val="minor"/>
    </font>
    <font>
      <b/>
      <i/>
      <sz val="14"/>
      <color theme="1"/>
      <name val="Calibri"/>
      <family val="2"/>
      <scheme val="minor"/>
    </font>
    <font>
      <b/>
      <sz val="11"/>
      <color theme="0"/>
      <name val="Calibri"/>
      <family val="2"/>
      <scheme val="minor"/>
    </font>
    <font>
      <sz val="11"/>
      <color theme="0"/>
      <name val="Calibri"/>
      <family val="2"/>
      <scheme val="minor"/>
    </font>
    <font>
      <i/>
      <sz val="11"/>
      <name val="Calibri"/>
      <family val="2"/>
      <scheme val="minor"/>
    </font>
    <font>
      <i/>
      <sz val="11"/>
      <color theme="1"/>
      <name val="Calibri"/>
      <family val="2"/>
      <scheme val="minor"/>
    </font>
    <font>
      <i/>
      <sz val="12"/>
      <color theme="1"/>
      <name val="Calibri"/>
      <family val="2"/>
      <scheme val="minor"/>
    </font>
    <font>
      <i/>
      <sz val="10"/>
      <name val="Calibri"/>
      <family val="2"/>
      <scheme val="minor"/>
    </font>
    <font>
      <b/>
      <sz val="8"/>
      <name val="Calibri"/>
      <family val="2"/>
      <scheme val="minor"/>
    </font>
    <font>
      <b/>
      <sz val="8"/>
      <color indexed="8"/>
      <name val="Calibri"/>
      <family val="2"/>
      <scheme val="minor"/>
    </font>
    <font>
      <b/>
      <sz val="16"/>
      <color theme="0"/>
      <name val="Calibri"/>
      <family val="2"/>
      <scheme val="minor"/>
    </font>
    <font>
      <b/>
      <sz val="10"/>
      <color theme="0"/>
      <name val="Times New Roman"/>
      <family val="1"/>
    </font>
    <font>
      <b/>
      <sz val="10"/>
      <color theme="0"/>
      <name val="Calibri"/>
      <family val="2"/>
      <scheme val="minor"/>
    </font>
    <font>
      <b/>
      <sz val="14"/>
      <color theme="0"/>
      <name val="Calibri"/>
      <family val="2"/>
      <scheme val="minor"/>
    </font>
    <font>
      <sz val="14"/>
      <color theme="0"/>
      <name val="Calibri"/>
      <family val="2"/>
      <scheme val="minor"/>
    </font>
    <font>
      <b/>
      <sz val="12"/>
      <color theme="0"/>
      <name val="Calibri"/>
      <family val="2"/>
      <scheme val="minor"/>
    </font>
    <font>
      <sz val="8"/>
      <color theme="0"/>
      <name val="Calibri"/>
      <family val="2"/>
      <scheme val="minor"/>
    </font>
    <font>
      <b/>
      <sz val="9.9"/>
      <color theme="0"/>
      <name val="Calibri"/>
      <family val="2"/>
      <scheme val="minor"/>
    </font>
    <font>
      <sz val="9.9"/>
      <color theme="0"/>
      <name val="Calibri"/>
      <family val="2"/>
      <scheme val="minor"/>
    </font>
    <font>
      <i/>
      <sz val="8"/>
      <color theme="1"/>
      <name val="Calibri"/>
      <family val="2"/>
      <scheme val="minor"/>
    </font>
    <font>
      <u/>
      <sz val="11"/>
      <color theme="10"/>
      <name val="Calibri"/>
      <family val="2"/>
    </font>
    <font>
      <sz val="11"/>
      <color rgb="FFFF0000"/>
      <name val="Calibri"/>
      <family val="2"/>
      <scheme val="minor"/>
    </font>
    <font>
      <b/>
      <sz val="16"/>
      <color rgb="FFFF0000"/>
      <name val="Calibri"/>
      <family val="2"/>
      <scheme val="minor"/>
    </font>
  </fonts>
  <fills count="12">
    <fill>
      <patternFill patternType="none"/>
    </fill>
    <fill>
      <patternFill patternType="gray125"/>
    </fill>
    <fill>
      <patternFill patternType="solid">
        <fgColor theme="3" tint="0.39997558519241921"/>
        <bgColor indexed="64"/>
      </patternFill>
    </fill>
    <fill>
      <patternFill patternType="solid">
        <fgColor theme="2"/>
        <bgColor indexed="64"/>
      </patternFill>
    </fill>
    <fill>
      <patternFill patternType="solid">
        <fgColor theme="4" tint="0.79998168889431442"/>
        <bgColor indexed="64"/>
      </patternFill>
    </fill>
    <fill>
      <gradientFill degree="90">
        <stop position="0">
          <color theme="0"/>
        </stop>
        <stop position="1">
          <color theme="4"/>
        </stop>
      </gradientFill>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5"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s>
  <cellStyleXfs count="4">
    <xf numFmtId="0" fontId="0" fillId="0" borderId="0"/>
    <xf numFmtId="43" fontId="8" fillId="0" borderId="0" applyFont="0" applyFill="0" applyBorder="0" applyAlignment="0" applyProtection="0"/>
    <xf numFmtId="44" fontId="8" fillId="0" borderId="0" applyFont="0" applyFill="0" applyBorder="0" applyAlignment="0" applyProtection="0"/>
    <xf numFmtId="0" fontId="42" fillId="0" borderId="0" applyNumberFormat="0" applyFill="0" applyBorder="0" applyAlignment="0" applyProtection="0">
      <alignment vertical="top"/>
      <protection locked="0"/>
    </xf>
  </cellStyleXfs>
  <cellXfs count="157">
    <xf numFmtId="0" fontId="0" fillId="0" borderId="0" xfId="0"/>
    <xf numFmtId="0" fontId="0" fillId="0" borderId="0" xfId="0" applyFill="1"/>
    <xf numFmtId="0" fontId="6" fillId="0" borderId="0" xfId="0" applyFont="1"/>
    <xf numFmtId="0" fontId="6" fillId="0" borderId="0" xfId="0" applyFont="1" applyAlignment="1"/>
    <xf numFmtId="0" fontId="11" fillId="0" borderId="0" xfId="0" applyFont="1"/>
    <xf numFmtId="0" fontId="15" fillId="0" borderId="0" xfId="0" applyFont="1"/>
    <xf numFmtId="0" fontId="16" fillId="0" borderId="0" xfId="0" applyFont="1"/>
    <xf numFmtId="164" fontId="17" fillId="0" borderId="0" xfId="1" applyNumberFormat="1" applyFont="1" applyFill="1"/>
    <xf numFmtId="0" fontId="0" fillId="6" borderId="0" xfId="0" applyFill="1"/>
    <xf numFmtId="0" fontId="0" fillId="7" borderId="0" xfId="0" applyFill="1"/>
    <xf numFmtId="0" fontId="15" fillId="6" borderId="0" xfId="0" applyFont="1" applyFill="1"/>
    <xf numFmtId="164" fontId="17" fillId="6" borderId="0" xfId="1" applyNumberFormat="1" applyFont="1" applyFill="1"/>
    <xf numFmtId="0" fontId="16" fillId="6" borderId="0" xfId="0" applyFont="1" applyFill="1"/>
    <xf numFmtId="0" fontId="0" fillId="6" borderId="0" xfId="0" applyFill="1" applyBorder="1"/>
    <xf numFmtId="0" fontId="15" fillId="0" borderId="0" xfId="0" applyFont="1" applyFill="1"/>
    <xf numFmtId="0" fontId="0" fillId="6" borderId="0" xfId="0" applyFill="1" applyAlignment="1">
      <alignment vertical="center"/>
    </xf>
    <xf numFmtId="0" fontId="6" fillId="7" borderId="0" xfId="0" applyFont="1" applyFill="1"/>
    <xf numFmtId="0" fontId="6" fillId="6" borderId="0" xfId="0" applyFont="1" applyFill="1"/>
    <xf numFmtId="0" fontId="0" fillId="6" borderId="0" xfId="0" applyFill="1" applyProtection="1">
      <protection hidden="1"/>
    </xf>
    <xf numFmtId="0" fontId="16" fillId="6" borderId="0" xfId="0" applyFont="1" applyFill="1" applyProtection="1">
      <protection hidden="1"/>
    </xf>
    <xf numFmtId="0" fontId="15" fillId="6" borderId="0" xfId="0" applyFont="1" applyFill="1" applyProtection="1">
      <protection hidden="1"/>
    </xf>
    <xf numFmtId="164" fontId="17" fillId="6" borderId="0" xfId="1" applyNumberFormat="1" applyFont="1" applyFill="1" applyProtection="1">
      <protection hidden="1"/>
    </xf>
    <xf numFmtId="0" fontId="23" fillId="6" borderId="0" xfId="0" applyFont="1" applyFill="1" applyProtection="1">
      <protection hidden="1"/>
    </xf>
    <xf numFmtId="0" fontId="0" fillId="6" borderId="0" xfId="0" applyFill="1" applyBorder="1" applyProtection="1">
      <protection hidden="1"/>
    </xf>
    <xf numFmtId="0" fontId="15" fillId="2" borderId="6" xfId="0" applyFont="1" applyFill="1" applyBorder="1" applyProtection="1">
      <protection hidden="1"/>
    </xf>
    <xf numFmtId="0" fontId="15" fillId="2" borderId="7" xfId="0" applyFont="1" applyFill="1" applyBorder="1" applyProtection="1">
      <protection hidden="1"/>
    </xf>
    <xf numFmtId="0" fontId="15" fillId="2" borderId="8" xfId="0" applyFont="1" applyFill="1" applyBorder="1" applyProtection="1">
      <protection hidden="1"/>
    </xf>
    <xf numFmtId="0" fontId="22" fillId="7" borderId="1" xfId="0" applyFont="1" applyFill="1" applyBorder="1" applyAlignment="1" applyProtection="1">
      <alignment horizontal="center"/>
      <protection hidden="1"/>
    </xf>
    <xf numFmtId="0" fontId="22" fillId="7" borderId="1" xfId="0" applyFont="1" applyFill="1" applyBorder="1" applyAlignment="1" applyProtection="1">
      <alignment horizontal="center" wrapText="1"/>
      <protection hidden="1"/>
    </xf>
    <xf numFmtId="0" fontId="22" fillId="7" borderId="13" xfId="0" applyFont="1" applyFill="1" applyBorder="1" applyAlignment="1" applyProtection="1">
      <alignment horizontal="center"/>
      <protection hidden="1"/>
    </xf>
    <xf numFmtId="0" fontId="22" fillId="7" borderId="13" xfId="0" applyFont="1" applyFill="1" applyBorder="1" applyAlignment="1" applyProtection="1">
      <alignment horizontal="center" wrapText="1"/>
      <protection hidden="1"/>
    </xf>
    <xf numFmtId="0" fontId="21" fillId="0" borderId="2" xfId="0" applyFont="1" applyBorder="1" applyAlignment="1" applyProtection="1">
      <alignment horizontal="center" vertical="center" wrapText="1"/>
      <protection hidden="1"/>
    </xf>
    <xf numFmtId="0" fontId="11" fillId="0" borderId="0" xfId="0" applyFont="1" applyBorder="1" applyAlignment="1" applyProtection="1">
      <alignment horizontal="center" wrapText="1"/>
      <protection hidden="1"/>
    </xf>
    <xf numFmtId="0" fontId="0" fillId="0" borderId="9" xfId="0" applyBorder="1" applyProtection="1">
      <protection hidden="1"/>
    </xf>
    <xf numFmtId="0" fontId="21" fillId="0" borderId="6" xfId="0" applyFont="1" applyBorder="1" applyAlignment="1" applyProtection="1">
      <alignment horizontal="center" vertical="center"/>
      <protection hidden="1"/>
    </xf>
    <xf numFmtId="0" fontId="11" fillId="0" borderId="7" xfId="0" applyFont="1" applyBorder="1" applyAlignment="1" applyProtection="1">
      <alignment horizontal="center" vertical="center"/>
      <protection hidden="1"/>
    </xf>
    <xf numFmtId="0" fontId="0" fillId="0" borderId="8" xfId="0" applyBorder="1" applyProtection="1">
      <protection hidden="1"/>
    </xf>
    <xf numFmtId="0" fontId="21" fillId="8" borderId="2" xfId="0" applyFont="1" applyFill="1" applyBorder="1" applyAlignment="1" applyProtection="1">
      <alignment horizontal="center" vertical="center" wrapText="1"/>
      <protection hidden="1"/>
    </xf>
    <xf numFmtId="0" fontId="11" fillId="8" borderId="0" xfId="0" applyFont="1" applyFill="1" applyBorder="1" applyAlignment="1" applyProtection="1">
      <alignment horizontal="center" wrapText="1"/>
      <protection hidden="1"/>
    </xf>
    <xf numFmtId="0" fontId="0" fillId="8" borderId="9" xfId="0" applyFill="1" applyBorder="1" applyProtection="1">
      <protection hidden="1"/>
    </xf>
    <xf numFmtId="0" fontId="21" fillId="8" borderId="2" xfId="0" applyFont="1" applyFill="1" applyBorder="1" applyAlignment="1" applyProtection="1">
      <alignment horizontal="center" vertical="center"/>
      <protection hidden="1"/>
    </xf>
    <xf numFmtId="0" fontId="11" fillId="8" borderId="0" xfId="0" applyFont="1" applyFill="1" applyBorder="1" applyAlignment="1" applyProtection="1">
      <alignment horizontal="center" vertical="center"/>
      <protection hidden="1"/>
    </xf>
    <xf numFmtId="0" fontId="21" fillId="0" borderId="2" xfId="0" applyFont="1" applyBorder="1" applyAlignment="1" applyProtection="1">
      <alignment horizontal="center" vertical="center"/>
      <protection hidden="1"/>
    </xf>
    <xf numFmtId="0" fontId="11" fillId="0" borderId="0" xfId="0" applyFont="1" applyBorder="1" applyAlignment="1" applyProtection="1">
      <alignment horizontal="center" vertical="center"/>
      <protection hidden="1"/>
    </xf>
    <xf numFmtId="0" fontId="0" fillId="6" borderId="2" xfId="0" applyFill="1" applyBorder="1" applyProtection="1">
      <protection hidden="1"/>
    </xf>
    <xf numFmtId="0" fontId="16" fillId="6" borderId="0" xfId="0" applyFont="1" applyFill="1" applyBorder="1" applyProtection="1">
      <protection hidden="1"/>
    </xf>
    <xf numFmtId="0" fontId="15" fillId="6" borderId="9" xfId="0" applyFont="1" applyFill="1" applyBorder="1" applyProtection="1">
      <protection hidden="1"/>
    </xf>
    <xf numFmtId="0" fontId="0" fillId="0" borderId="6" xfId="0" applyBorder="1" applyAlignment="1" applyProtection="1">
      <alignment vertical="center"/>
      <protection hidden="1"/>
    </xf>
    <xf numFmtId="0" fontId="0" fillId="0" borderId="7" xfId="0" applyBorder="1" applyAlignment="1" applyProtection="1">
      <alignment vertical="center"/>
      <protection hidden="1"/>
    </xf>
    <xf numFmtId="0" fontId="12" fillId="0" borderId="8" xfId="0" applyFont="1" applyBorder="1" applyAlignment="1" applyProtection="1">
      <alignment horizontal="center" vertical="center"/>
      <protection hidden="1"/>
    </xf>
    <xf numFmtId="0" fontId="19" fillId="0" borderId="10" xfId="0" applyFont="1" applyBorder="1" applyAlignment="1" applyProtection="1">
      <alignment vertical="center"/>
      <protection hidden="1"/>
    </xf>
    <xf numFmtId="0" fontId="0" fillId="0" borderId="11" xfId="0" applyBorder="1" applyAlignment="1" applyProtection="1">
      <alignment vertical="center"/>
      <protection hidden="1"/>
    </xf>
    <xf numFmtId="0" fontId="15" fillId="0" borderId="10" xfId="0" applyFont="1" applyBorder="1" applyAlignment="1" applyProtection="1">
      <alignment vertical="center"/>
      <protection hidden="1"/>
    </xf>
    <xf numFmtId="0" fontId="12" fillId="2" borderId="3" xfId="0" applyFont="1" applyFill="1" applyBorder="1" applyAlignment="1" applyProtection="1">
      <alignment horizontal="center" vertical="center" wrapText="1"/>
      <protection hidden="1"/>
    </xf>
    <xf numFmtId="0" fontId="11" fillId="8" borderId="4" xfId="0" applyFont="1" applyFill="1" applyBorder="1" applyAlignment="1" applyProtection="1">
      <alignment horizontal="left" vertical="center"/>
      <protection hidden="1"/>
    </xf>
    <xf numFmtId="0" fontId="15" fillId="8" borderId="5" xfId="0" applyFont="1" applyFill="1" applyBorder="1" applyAlignment="1" applyProtection="1">
      <alignment vertical="center"/>
      <protection hidden="1"/>
    </xf>
    <xf numFmtId="0" fontId="0" fillId="0" borderId="0" xfId="0" applyAlignment="1" applyProtection="1">
      <alignment vertical="center"/>
      <protection hidden="1"/>
    </xf>
    <xf numFmtId="0" fontId="12" fillId="2" borderId="3" xfId="0" applyFont="1" applyFill="1" applyBorder="1" applyAlignment="1" applyProtection="1">
      <alignment horizontal="center" vertical="center"/>
      <protection hidden="1"/>
    </xf>
    <xf numFmtId="0" fontId="16" fillId="8" borderId="4" xfId="0" applyFont="1" applyFill="1" applyBorder="1" applyAlignment="1" applyProtection="1">
      <alignment vertical="center"/>
      <protection hidden="1"/>
    </xf>
    <xf numFmtId="0" fontId="0" fillId="6" borderId="0" xfId="0" applyFill="1" applyAlignment="1" applyProtection="1">
      <alignment vertical="center"/>
      <protection hidden="1"/>
    </xf>
    <xf numFmtId="0" fontId="13" fillId="6" borderId="0" xfId="0" applyFont="1" applyFill="1" applyAlignment="1" applyProtection="1">
      <alignment horizontal="right" vertical="center"/>
      <protection hidden="1"/>
    </xf>
    <xf numFmtId="0" fontId="13" fillId="6" borderId="0" xfId="0" applyFont="1" applyFill="1" applyAlignment="1" applyProtection="1">
      <alignment horizontal="left" vertical="center"/>
      <protection hidden="1"/>
    </xf>
    <xf numFmtId="0" fontId="15" fillId="6" borderId="0" xfId="0" applyFont="1" applyFill="1" applyAlignment="1" applyProtection="1">
      <alignment vertical="center"/>
      <protection hidden="1"/>
    </xf>
    <xf numFmtId="0" fontId="15" fillId="7" borderId="0" xfId="0" applyFont="1" applyFill="1" applyProtection="1">
      <protection hidden="1"/>
    </xf>
    <xf numFmtId="0" fontId="0" fillId="8" borderId="0" xfId="0" applyFill="1" applyProtection="1">
      <protection hidden="1"/>
    </xf>
    <xf numFmtId="0" fontId="12" fillId="8" borderId="0" xfId="0" applyFont="1" applyFill="1" applyAlignment="1" applyProtection="1">
      <alignment horizontal="right"/>
      <protection hidden="1"/>
    </xf>
    <xf numFmtId="0" fontId="0" fillId="8" borderId="0" xfId="0" applyFill="1" applyAlignment="1" applyProtection="1">
      <alignment horizontal="left"/>
      <protection hidden="1"/>
    </xf>
    <xf numFmtId="0" fontId="15" fillId="8" borderId="0" xfId="0" applyFont="1" applyFill="1" applyProtection="1">
      <protection hidden="1"/>
    </xf>
    <xf numFmtId="0" fontId="0" fillId="0" borderId="0" xfId="0" applyProtection="1">
      <protection hidden="1"/>
    </xf>
    <xf numFmtId="0" fontId="0" fillId="6" borderId="0" xfId="0" applyFill="1" applyAlignment="1" applyProtection="1">
      <alignment horizontal="right"/>
      <protection hidden="1"/>
    </xf>
    <xf numFmtId="165" fontId="0" fillId="6" borderId="0" xfId="0" applyNumberFormat="1" applyFont="1" applyFill="1" applyProtection="1">
      <protection hidden="1"/>
    </xf>
    <xf numFmtId="0" fontId="21" fillId="4" borderId="1" xfId="0" applyFont="1" applyFill="1" applyBorder="1" applyAlignment="1" applyProtection="1">
      <alignment horizontal="center" vertical="center"/>
      <protection hidden="1"/>
    </xf>
    <xf numFmtId="0" fontId="21" fillId="4" borderId="1" xfId="0" applyFont="1" applyFill="1" applyBorder="1" applyAlignment="1" applyProtection="1">
      <alignment horizontal="center" vertical="center" wrapText="1"/>
      <protection hidden="1"/>
    </xf>
    <xf numFmtId="164" fontId="16" fillId="6" borderId="0" xfId="0" applyNumberFormat="1" applyFont="1" applyFill="1" applyProtection="1">
      <protection hidden="1"/>
    </xf>
    <xf numFmtId="0" fontId="26" fillId="0" borderId="10" xfId="0" applyNumberFormat="1" applyFont="1" applyFill="1" applyBorder="1" applyAlignment="1" applyProtection="1">
      <alignment horizontal="right"/>
      <protection hidden="1"/>
    </xf>
    <xf numFmtId="0" fontId="27" fillId="0" borderId="11" xfId="0" applyFont="1" applyBorder="1" applyAlignment="1" applyProtection="1">
      <alignment horizontal="right"/>
      <protection hidden="1"/>
    </xf>
    <xf numFmtId="0" fontId="15" fillId="6" borderId="0" xfId="0" applyFont="1" applyFill="1" applyBorder="1" applyProtection="1">
      <protection hidden="1"/>
    </xf>
    <xf numFmtId="0" fontId="6" fillId="7" borderId="0" xfId="0" applyFont="1" applyFill="1" applyProtection="1">
      <protection hidden="1"/>
    </xf>
    <xf numFmtId="0" fontId="28" fillId="7" borderId="0" xfId="0" applyFont="1" applyFill="1" applyAlignment="1" applyProtection="1">
      <alignment horizontal="right"/>
      <protection hidden="1"/>
    </xf>
    <xf numFmtId="165" fontId="8" fillId="0" borderId="9" xfId="2" applyNumberFormat="1" applyFont="1" applyFill="1" applyBorder="1" applyProtection="1"/>
    <xf numFmtId="165" fontId="27" fillId="0" borderId="12" xfId="2" applyNumberFormat="1" applyFont="1" applyBorder="1" applyProtection="1"/>
    <xf numFmtId="165" fontId="12" fillId="8" borderId="5" xfId="0" applyNumberFormat="1" applyFont="1" applyFill="1" applyBorder="1" applyAlignment="1" applyProtection="1">
      <alignment vertical="center"/>
    </xf>
    <xf numFmtId="0" fontId="14" fillId="3" borderId="12" xfId="0" applyFont="1" applyFill="1" applyBorder="1" applyAlignment="1" applyProtection="1">
      <alignment horizontal="center" vertical="center"/>
    </xf>
    <xf numFmtId="0" fontId="9" fillId="0" borderId="1" xfId="0" applyNumberFormat="1" applyFont="1" applyFill="1" applyBorder="1" applyAlignment="1" applyProtection="1">
      <alignment horizontal="center"/>
    </xf>
    <xf numFmtId="0" fontId="9" fillId="0" borderId="1" xfId="0" applyNumberFormat="1" applyFont="1" applyFill="1" applyBorder="1" applyAlignment="1" applyProtection="1"/>
    <xf numFmtId="3" fontId="9" fillId="0" borderId="1" xfId="0" applyNumberFormat="1" applyFont="1" applyFill="1" applyBorder="1" applyAlignment="1" applyProtection="1"/>
    <xf numFmtId="164" fontId="9" fillId="0" borderId="1" xfId="1" applyNumberFormat="1" applyFont="1" applyFill="1" applyBorder="1" applyAlignment="1" applyProtection="1"/>
    <xf numFmtId="0" fontId="11" fillId="0" borderId="1" xfId="0" applyFont="1" applyBorder="1" applyAlignment="1"/>
    <xf numFmtId="0" fontId="11" fillId="0" borderId="1" xfId="0" applyFont="1" applyBorder="1"/>
    <xf numFmtId="0" fontId="30" fillId="8" borderId="1" xfId="0" applyNumberFormat="1" applyFont="1" applyFill="1" applyBorder="1" applyAlignment="1" applyProtection="1">
      <alignment horizontal="center" vertical="center" wrapText="1"/>
    </xf>
    <xf numFmtId="0" fontId="25" fillId="0" borderId="0" xfId="0" applyNumberFormat="1" applyFont="1" applyFill="1" applyBorder="1" applyAlignment="1" applyProtection="1">
      <protection locked="0" hidden="1"/>
    </xf>
    <xf numFmtId="0" fontId="32" fillId="0" borderId="0" xfId="0" applyFont="1" applyFill="1" applyBorder="1" applyProtection="1">
      <protection locked="0" hidden="1"/>
    </xf>
    <xf numFmtId="0" fontId="25" fillId="0" borderId="0" xfId="0" applyFont="1" applyFill="1" applyBorder="1" applyProtection="1">
      <protection locked="0" hidden="1"/>
    </xf>
    <xf numFmtId="0" fontId="25" fillId="0" borderId="0" xfId="0" applyFont="1" applyFill="1" applyBorder="1"/>
    <xf numFmtId="164" fontId="32" fillId="0" borderId="0" xfId="1" applyNumberFormat="1" applyFont="1" applyFill="1" applyBorder="1" applyProtection="1">
      <protection locked="0" hidden="1"/>
    </xf>
    <xf numFmtId="0" fontId="33" fillId="0" borderId="0" xfId="0" applyFont="1" applyFill="1" applyBorder="1"/>
    <xf numFmtId="0" fontId="33" fillId="0" borderId="0" xfId="0" quotePrefix="1" applyFont="1" applyFill="1" applyBorder="1"/>
    <xf numFmtId="0" fontId="25" fillId="0" borderId="0" xfId="0" applyFont="1" applyFill="1" applyBorder="1" applyAlignment="1" applyProtection="1">
      <alignment horizontal="center"/>
      <protection locked="0" hidden="1"/>
    </xf>
    <xf numFmtId="0" fontId="34" fillId="0" borderId="0" xfId="0" applyFont="1" applyFill="1" applyBorder="1" applyAlignment="1" applyProtection="1">
      <alignment horizontal="center" vertical="center" wrapText="1"/>
      <protection locked="0" hidden="1"/>
    </xf>
    <xf numFmtId="0" fontId="24" fillId="0" borderId="0" xfId="0" applyFont="1" applyFill="1" applyBorder="1" applyAlignment="1" applyProtection="1">
      <alignment horizontal="center"/>
      <protection locked="0" hidden="1"/>
    </xf>
    <xf numFmtId="0" fontId="35" fillId="0" borderId="0" xfId="0" applyFont="1" applyFill="1" applyBorder="1" applyAlignment="1" applyProtection="1">
      <alignment horizontal="center"/>
      <protection locked="0" hidden="1"/>
    </xf>
    <xf numFmtId="0" fontId="36" fillId="0" borderId="0" xfId="0" applyFont="1" applyFill="1" applyBorder="1" applyProtection="1">
      <protection locked="0" hidden="1"/>
    </xf>
    <xf numFmtId="0" fontId="37" fillId="0" borderId="0" xfId="0" applyFont="1" applyFill="1" applyBorder="1" applyAlignment="1" applyProtection="1">
      <alignment horizontal="center" wrapText="1"/>
      <protection locked="0" hidden="1"/>
    </xf>
    <xf numFmtId="0" fontId="38" fillId="0" borderId="0" xfId="0" applyNumberFormat="1" applyFont="1" applyFill="1" applyBorder="1" applyAlignment="1" applyProtection="1">
      <alignment wrapText="1"/>
      <protection locked="0" hidden="1"/>
    </xf>
    <xf numFmtId="165" fontId="25" fillId="0" borderId="0" xfId="2" applyNumberFormat="1" applyFont="1" applyFill="1" applyBorder="1" applyAlignment="1" applyProtection="1">
      <alignment horizontal="center"/>
      <protection locked="0" hidden="1"/>
    </xf>
    <xf numFmtId="0" fontId="1" fillId="0" borderId="0" xfId="0" applyNumberFormat="1" applyFont="1" applyFill="1" applyBorder="1" applyAlignment="1" applyProtection="1">
      <alignment horizontal="center" vertical="center"/>
      <protection hidden="1"/>
    </xf>
    <xf numFmtId="0" fontId="0" fillId="9" borderId="14" xfId="0" applyFill="1" applyBorder="1" applyAlignment="1" applyProtection="1">
      <alignment horizontal="center" vertical="center"/>
      <protection locked="0"/>
    </xf>
    <xf numFmtId="165" fontId="0" fillId="0" borderId="9" xfId="2" applyNumberFormat="1" applyFont="1" applyBorder="1" applyAlignment="1" applyProtection="1">
      <alignment vertical="center"/>
      <protection hidden="1"/>
    </xf>
    <xf numFmtId="0" fontId="1" fillId="8" borderId="0" xfId="0" applyNumberFormat="1" applyFont="1" applyFill="1" applyBorder="1" applyAlignment="1" applyProtection="1">
      <alignment horizontal="center" vertical="center"/>
      <protection hidden="1"/>
    </xf>
    <xf numFmtId="0" fontId="0" fillId="9" borderId="1" xfId="0" applyFill="1" applyBorder="1" applyAlignment="1" applyProtection="1">
      <alignment horizontal="center" vertical="center"/>
      <protection locked="0"/>
    </xf>
    <xf numFmtId="165" fontId="0" fillId="8" borderId="9" xfId="2" applyNumberFormat="1" applyFont="1" applyFill="1" applyBorder="1" applyAlignment="1" applyProtection="1">
      <alignment vertical="center"/>
      <protection hidden="1"/>
    </xf>
    <xf numFmtId="165" fontId="0" fillId="8" borderId="15" xfId="2" applyNumberFormat="1" applyFont="1" applyFill="1" applyBorder="1" applyAlignment="1" applyProtection="1">
      <alignment vertical="center"/>
      <protection hidden="1"/>
    </xf>
    <xf numFmtId="0" fontId="41" fillId="6" borderId="0" xfId="0" applyFont="1" applyFill="1"/>
    <xf numFmtId="0" fontId="0" fillId="4" borderId="0" xfId="0" applyFill="1"/>
    <xf numFmtId="0" fontId="16" fillId="4" borderId="0" xfId="0" applyFont="1" applyFill="1"/>
    <xf numFmtId="0" fontId="15" fillId="4" borderId="0" xfId="0" applyFont="1" applyFill="1"/>
    <xf numFmtId="0" fontId="18" fillId="4" borderId="0" xfId="0" applyFont="1" applyFill="1"/>
    <xf numFmtId="164" fontId="16" fillId="4" borderId="0" xfId="1" applyNumberFormat="1" applyFont="1" applyFill="1"/>
    <xf numFmtId="165" fontId="16" fillId="4" borderId="0" xfId="2" applyNumberFormat="1" applyFont="1" applyFill="1"/>
    <xf numFmtId="164" fontId="17" fillId="4" borderId="0" xfId="1" applyNumberFormat="1" applyFont="1" applyFill="1"/>
    <xf numFmtId="164" fontId="15" fillId="4" borderId="0" xfId="1" applyNumberFormat="1" applyFont="1" applyFill="1"/>
    <xf numFmtId="0" fontId="21" fillId="10" borderId="0" xfId="0" applyFont="1" applyFill="1" applyBorder="1" applyAlignment="1">
      <alignment wrapText="1"/>
    </xf>
    <xf numFmtId="0" fontId="15" fillId="10" borderId="0" xfId="0" applyFont="1" applyFill="1" applyBorder="1"/>
    <xf numFmtId="0" fontId="21" fillId="10" borderId="0" xfId="0" applyFont="1" applyFill="1" applyBorder="1" applyAlignment="1">
      <alignment horizontal="left" wrapText="1"/>
    </xf>
    <xf numFmtId="0" fontId="0" fillId="6" borderId="4" xfId="0" applyFill="1" applyBorder="1"/>
    <xf numFmtId="0" fontId="0" fillId="6" borderId="4" xfId="0" applyFill="1" applyBorder="1" applyProtection="1">
      <protection hidden="1"/>
    </xf>
    <xf numFmtId="0" fontId="0" fillId="7" borderId="4" xfId="0" applyFill="1" applyBorder="1" applyProtection="1">
      <protection hidden="1"/>
    </xf>
    <xf numFmtId="0" fontId="14" fillId="7" borderId="4" xfId="0" applyFont="1" applyFill="1" applyBorder="1" applyAlignment="1" applyProtection="1">
      <alignment horizontal="right"/>
      <protection hidden="1"/>
    </xf>
    <xf numFmtId="165" fontId="14" fillId="7" borderId="4" xfId="2" applyNumberFormat="1" applyFont="1" applyFill="1" applyBorder="1" applyProtection="1"/>
    <xf numFmtId="0" fontId="15" fillId="7" borderId="4" xfId="0" applyFont="1" applyFill="1" applyBorder="1" applyProtection="1">
      <protection hidden="1"/>
    </xf>
    <xf numFmtId="0" fontId="15" fillId="6" borderId="4" xfId="0" applyFont="1" applyFill="1" applyBorder="1"/>
    <xf numFmtId="165" fontId="14" fillId="7" borderId="4" xfId="0" applyNumberFormat="1" applyFont="1" applyFill="1" applyBorder="1" applyProtection="1"/>
    <xf numFmtId="0" fontId="0" fillId="7" borderId="4" xfId="0" applyFill="1" applyBorder="1"/>
    <xf numFmtId="0" fontId="20" fillId="5" borderId="0" xfId="0" applyFont="1" applyFill="1" applyBorder="1" applyAlignment="1">
      <alignment horizontal="center" vertical="center"/>
    </xf>
    <xf numFmtId="0" fontId="42" fillId="7" borderId="0" xfId="3" applyFill="1" applyAlignment="1" applyProtection="1">
      <alignment horizontal="center" wrapText="1"/>
    </xf>
    <xf numFmtId="0" fontId="1" fillId="0" borderId="2" xfId="0" applyNumberFormat="1" applyFont="1" applyFill="1" applyBorder="1" applyAlignment="1" applyProtection="1">
      <alignment horizontal="left" vertical="center"/>
      <protection hidden="1"/>
    </xf>
    <xf numFmtId="0" fontId="1" fillId="0" borderId="0" xfId="0" applyNumberFormat="1" applyFont="1" applyFill="1" applyBorder="1" applyAlignment="1" applyProtection="1">
      <alignment horizontal="left" vertical="center"/>
      <protection hidden="1"/>
    </xf>
    <xf numFmtId="0" fontId="1" fillId="8" borderId="2" xfId="0" applyNumberFormat="1" applyFont="1" applyFill="1" applyBorder="1" applyAlignment="1" applyProtection="1">
      <alignment horizontal="left" vertical="center"/>
      <protection hidden="1"/>
    </xf>
    <xf numFmtId="0" fontId="1" fillId="8" borderId="0" xfId="0" applyNumberFormat="1" applyFont="1" applyFill="1" applyBorder="1" applyAlignment="1" applyProtection="1">
      <alignment horizontal="left" vertical="center"/>
      <protection hidden="1"/>
    </xf>
    <xf numFmtId="0" fontId="21" fillId="8" borderId="3" xfId="0" applyFont="1" applyFill="1" applyBorder="1" applyAlignment="1" applyProtection="1">
      <alignment horizontal="right" wrapText="1"/>
      <protection hidden="1"/>
    </xf>
    <xf numFmtId="0" fontId="21" fillId="8" borderId="4" xfId="0" applyFont="1" applyFill="1" applyBorder="1" applyAlignment="1" applyProtection="1">
      <alignment horizontal="right" wrapText="1"/>
      <protection hidden="1"/>
    </xf>
    <xf numFmtId="0" fontId="0" fillId="0" borderId="2" xfId="0" applyFont="1" applyBorder="1" applyAlignment="1" applyProtection="1">
      <alignment horizontal="right"/>
      <protection hidden="1"/>
    </xf>
    <xf numFmtId="0" fontId="0" fillId="0" borderId="0" xfId="0" applyFont="1" applyBorder="1" applyAlignment="1" applyProtection="1">
      <alignment horizontal="right"/>
      <protection hidden="1"/>
    </xf>
    <xf numFmtId="0" fontId="24" fillId="11" borderId="0" xfId="0" applyFont="1" applyFill="1" applyBorder="1" applyAlignment="1">
      <alignment horizontal="center" wrapText="1"/>
    </xf>
    <xf numFmtId="0" fontId="9" fillId="8" borderId="2" xfId="0" applyNumberFormat="1" applyFont="1" applyFill="1" applyBorder="1" applyAlignment="1" applyProtection="1">
      <alignment horizontal="left" vertical="center"/>
      <protection hidden="1"/>
    </xf>
    <xf numFmtId="0" fontId="9" fillId="8" borderId="0" xfId="0" applyNumberFormat="1" applyFont="1" applyFill="1" applyBorder="1" applyAlignment="1" applyProtection="1">
      <alignment horizontal="left" vertical="center"/>
      <protection hidden="1"/>
    </xf>
    <xf numFmtId="0" fontId="1" fillId="4" borderId="1" xfId="0" applyNumberFormat="1" applyFont="1" applyFill="1" applyBorder="1" applyAlignment="1" applyProtection="1">
      <alignment horizontal="center" vertical="center"/>
      <protection hidden="1"/>
    </xf>
    <xf numFmtId="0" fontId="4" fillId="0" borderId="3" xfId="0" applyNumberFormat="1" applyFont="1" applyFill="1" applyBorder="1" applyAlignment="1" applyProtection="1">
      <alignment horizontal="center"/>
    </xf>
    <xf numFmtId="0" fontId="4" fillId="0" borderId="4" xfId="0" applyNumberFormat="1" applyFont="1" applyFill="1" applyBorder="1" applyAlignment="1" applyProtection="1">
      <alignment horizontal="center"/>
    </xf>
    <xf numFmtId="0" fontId="4" fillId="0" borderId="5" xfId="0" applyNumberFormat="1" applyFont="1" applyFill="1" applyBorder="1" applyAlignment="1" applyProtection="1">
      <alignment horizontal="center"/>
    </xf>
    <xf numFmtId="0" fontId="29" fillId="0" borderId="3" xfId="0" applyNumberFormat="1" applyFont="1" applyFill="1" applyBorder="1" applyAlignment="1" applyProtection="1">
      <alignment horizontal="left"/>
    </xf>
    <xf numFmtId="0" fontId="29" fillId="0" borderId="4" xfId="0" applyNumberFormat="1" applyFont="1" applyFill="1" applyBorder="1" applyAlignment="1" applyProtection="1">
      <alignment horizontal="left"/>
    </xf>
    <xf numFmtId="0" fontId="29" fillId="0" borderId="5" xfId="0" applyNumberFormat="1" applyFont="1" applyFill="1" applyBorder="1" applyAlignment="1" applyProtection="1">
      <alignment horizontal="left"/>
    </xf>
    <xf numFmtId="0" fontId="44" fillId="0" borderId="0" xfId="0" applyFont="1" applyFill="1" applyBorder="1" applyProtection="1">
      <protection locked="0" hidden="1"/>
    </xf>
    <xf numFmtId="0" fontId="43" fillId="0" borderId="0" xfId="0" applyFont="1" applyFill="1" applyBorder="1"/>
    <xf numFmtId="164" fontId="44" fillId="0" borderId="0" xfId="1" applyNumberFormat="1" applyFont="1" applyFill="1" applyBorder="1" applyProtection="1">
      <protection locked="0" hidden="1"/>
    </xf>
    <xf numFmtId="166" fontId="0" fillId="8" borderId="0" xfId="0" applyNumberFormat="1" applyFill="1" applyAlignment="1" applyProtection="1">
      <alignment horizontal="left"/>
      <protection hidden="1"/>
    </xf>
  </cellXfs>
  <cellStyles count="4">
    <cellStyle name="Comma" xfId="1" builtinId="3"/>
    <cellStyle name="Currency" xfId="2" builtinId="4"/>
    <cellStyle name="Hyperlink" xfId="3"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152400</xdr:colOff>
      <xdr:row>1</xdr:row>
      <xdr:rowOff>85724</xdr:rowOff>
    </xdr:from>
    <xdr:to>
      <xdr:col>4</xdr:col>
      <xdr:colOff>476250</xdr:colOff>
      <xdr:row>14</xdr:row>
      <xdr:rowOff>123824</xdr:rowOff>
    </xdr:to>
    <xdr:sp macro="" textlink="">
      <xdr:nvSpPr>
        <xdr:cNvPr id="2" name="TextBox 1"/>
        <xdr:cNvSpPr txBox="1"/>
      </xdr:nvSpPr>
      <xdr:spPr>
        <a:xfrm>
          <a:off x="152400" y="533399"/>
          <a:ext cx="2076450" cy="4562475"/>
        </a:xfrm>
        <a:prstGeom prst="rect">
          <a:avLst/>
        </a:prstGeom>
        <a:solidFill>
          <a:schemeClr val="lt1"/>
        </a:solidFill>
        <a:ln w="9525" cmpd="sng">
          <a:solidFill>
            <a:schemeClr val="lt1">
              <a:shade val="50000"/>
            </a:schemeClr>
          </a:solidFill>
        </a:ln>
        <a:effectLst>
          <a:outerShdw blurRad="50800" dist="38100" dir="13500000" algn="b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400" b="1" i="0" u="none"/>
            <a:t>Introduction</a:t>
          </a:r>
        </a:p>
        <a:p>
          <a:r>
            <a:rPr lang="en-US" sz="1000"/>
            <a:t>This</a:t>
          </a:r>
          <a:r>
            <a:rPr lang="en-US" sz="1000" baseline="0"/>
            <a:t> template calculates an estimated CHHA </a:t>
          </a:r>
          <a:r>
            <a:rPr lang="en-US" sz="1000" u="sng" baseline="0"/>
            <a:t>episodic</a:t>
          </a:r>
          <a:r>
            <a:rPr lang="en-US" sz="1000" baseline="0"/>
            <a:t> Medicaid payment using the methodology scheduled to go into effect on April 1, 2012.  It has been updated to reflect the final wage factors and average costs DOH distributed on February 7, 2012.   Please review the DOH slides outlining the methodoloogy prior to using this modeler.  Low utilization cases and partial episodes are not part of this model.</a:t>
          </a:r>
        </a:p>
        <a:p>
          <a:endParaRPr lang="en-US" sz="1100" baseline="0"/>
        </a:p>
        <a:p>
          <a:r>
            <a:rPr lang="en-US" sz="1100" b="1" i="1" u="sng" baseline="0"/>
            <a:t>Instructions:</a:t>
          </a:r>
        </a:p>
        <a:p>
          <a:r>
            <a:rPr lang="en-US" sz="1000" b="1" i="1" baseline="0"/>
            <a:t>Step 1. </a:t>
          </a:r>
          <a:r>
            <a:rPr lang="en-US" sz="1000" i="1" baseline="0"/>
            <a:t>Using data reported on the OASIS assessment enter the individual's characterisitics using drop-down menus.  This will generate the case mix index score that is used to compute Medicaid reimbursement for the 60 day episode of care.</a:t>
          </a:r>
          <a:endParaRPr lang="en-US" sz="1000" i="1"/>
        </a:p>
      </xdr:txBody>
    </xdr:sp>
    <xdr:clientData/>
  </xdr:twoCellAnchor>
  <xdr:twoCellAnchor>
    <xdr:from>
      <xdr:col>2</xdr:col>
      <xdr:colOff>114299</xdr:colOff>
      <xdr:row>21</xdr:row>
      <xdr:rowOff>200023</xdr:rowOff>
    </xdr:from>
    <xdr:to>
      <xdr:col>4</xdr:col>
      <xdr:colOff>466724</xdr:colOff>
      <xdr:row>44</xdr:row>
      <xdr:rowOff>314324</xdr:rowOff>
    </xdr:to>
    <xdr:sp macro="" textlink="">
      <xdr:nvSpPr>
        <xdr:cNvPr id="4" name="TextBox 3"/>
        <xdr:cNvSpPr txBox="1"/>
      </xdr:nvSpPr>
      <xdr:spPr>
        <a:xfrm>
          <a:off x="114299" y="7153273"/>
          <a:ext cx="2105025" cy="5295901"/>
        </a:xfrm>
        <a:prstGeom prst="rect">
          <a:avLst/>
        </a:prstGeom>
        <a:solidFill>
          <a:schemeClr val="lt1"/>
        </a:solidFill>
        <a:ln w="9525" cmpd="sng">
          <a:solidFill>
            <a:schemeClr val="lt1">
              <a:shade val="50000"/>
            </a:schemeClr>
          </a:solidFill>
        </a:ln>
        <a:effectLst>
          <a:outerShdw blurRad="50800" dist="38100" dir="13500000" algn="b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i="1" u="sng" baseline="0"/>
            <a:t>Instructions (continued):</a:t>
          </a:r>
        </a:p>
        <a:p>
          <a:endParaRPr lang="en-US" sz="1100" b="1" i="1" baseline="0"/>
        </a:p>
        <a:p>
          <a:r>
            <a:rPr lang="en-US" sz="1100" b="1" i="1" baseline="0"/>
            <a:t>Step 2. </a:t>
          </a:r>
          <a:r>
            <a:rPr lang="en-US" sz="1100" b="0" i="1" baseline="0"/>
            <a:t>Select the county of service using the drop down menu to the right.   This will provide the Wage Index Factor (WIF) for the appropriate region.  The template will adjust 77% of the CMI-adjusted base payment by the WIF.  </a:t>
          </a:r>
        </a:p>
        <a:p>
          <a:endParaRPr lang="en-US" sz="1100" b="0" i="1" baseline="0"/>
        </a:p>
        <a:p>
          <a:r>
            <a:rPr lang="en-US" sz="1100" b="1" i="1" baseline="0">
              <a:solidFill>
                <a:schemeClr val="dk1"/>
              </a:solidFill>
              <a:latin typeface="+mn-lt"/>
              <a:ea typeface="+mn-ea"/>
              <a:cs typeface="+mn-cs"/>
            </a:rPr>
            <a:t>Step 3 (if applicable).   </a:t>
          </a:r>
          <a:r>
            <a:rPr lang="en-US" sz="1100" b="0" i="1" baseline="0">
              <a:solidFill>
                <a:schemeClr val="dk1"/>
              </a:solidFill>
              <a:latin typeface="+mn-lt"/>
              <a:ea typeface="+mn-ea"/>
              <a:cs typeface="+mn-cs"/>
            </a:rPr>
            <a:t>Enter the projected number of service units in the grey-shaded boxes to test whether projected service utilization modeled would trigger outlier payments.   </a:t>
          </a:r>
        </a:p>
        <a:p>
          <a:r>
            <a:rPr lang="en-US" sz="1100" b="0" i="1" baseline="0">
              <a:solidFill>
                <a:schemeClr val="dk1"/>
              </a:solidFill>
              <a:latin typeface="+mn-lt"/>
              <a:ea typeface="+mn-ea"/>
              <a:cs typeface="+mn-cs"/>
            </a:rPr>
            <a:t>(If the episode of care costs more than the established threshold for the CMI of the patient the agency will receive 50% of costs above the threshold.  The threshold test and outlyer payment are based on statewide average costs  for the  ten CHHA services show at right.  Outlier payments are also adjusted by WIF. )</a:t>
          </a:r>
        </a:p>
        <a:p>
          <a:endParaRPr lang="en-US" sz="1100" b="0" i="1" baseline="0">
            <a:solidFill>
              <a:schemeClr val="dk1"/>
            </a:solidFill>
            <a:latin typeface="+mn-lt"/>
            <a:ea typeface="+mn-ea"/>
            <a:cs typeface="+mn-cs"/>
          </a:endParaRPr>
        </a:p>
        <a:p>
          <a:r>
            <a:rPr lang="en-US" sz="800" b="0" i="0" baseline="0">
              <a:solidFill>
                <a:schemeClr val="dk1"/>
              </a:solidFill>
              <a:latin typeface="+mn-lt"/>
              <a:ea typeface="+mn-ea"/>
              <a:cs typeface="+mn-cs"/>
            </a:rPr>
            <a:t>If you have questions regarding this model please contact Darius Kirstein at 518-867-8841 or dkirstein@LeadingAgeNY.org</a:t>
          </a:r>
          <a:endParaRPr lang="en-US" sz="800" i="0"/>
        </a:p>
      </xdr:txBody>
    </xdr:sp>
    <xdr:clientData/>
  </xdr:twoCellAnchor>
  <xdr:twoCellAnchor editAs="oneCell">
    <xdr:from>
      <xdr:col>11</xdr:col>
      <xdr:colOff>78708</xdr:colOff>
      <xdr:row>0</xdr:row>
      <xdr:rowOff>28575</xdr:rowOff>
    </xdr:from>
    <xdr:to>
      <xdr:col>13</xdr:col>
      <xdr:colOff>219075</xdr:colOff>
      <xdr:row>2</xdr:row>
      <xdr:rowOff>209550</xdr:rowOff>
    </xdr:to>
    <xdr:pic>
      <xdr:nvPicPr>
        <xdr:cNvPr id="3089" name="Picture 17"/>
        <xdr:cNvPicPr>
          <a:picLocks noChangeAspect="1" noChangeArrowheads="1"/>
        </xdr:cNvPicPr>
      </xdr:nvPicPr>
      <xdr:blipFill>
        <a:blip xmlns:r="http://schemas.openxmlformats.org/officeDocument/2006/relationships" r:embed="rId1" cstate="print"/>
        <a:srcRect/>
        <a:stretch>
          <a:fillRect/>
        </a:stretch>
      </xdr:blipFill>
      <xdr:spPr bwMode="auto">
        <a:xfrm>
          <a:off x="6946233" y="28575"/>
          <a:ext cx="1721517" cy="77152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resources.leadingageny.org/nyahsa_org/policy_communications/community_services/n00005361/EPSImplementationWebinar11-10-11.pdf" TargetMode="Externa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CP302"/>
  <sheetViews>
    <sheetView showRowColHeaders="0" tabSelected="1" workbookViewId="0">
      <pane ySplit="1" topLeftCell="A2" activePane="bottomLeft" state="frozen"/>
      <selection pane="bottomLeft" activeCell="O7" sqref="O7"/>
    </sheetView>
  </sheetViews>
  <sheetFormatPr defaultRowHeight="21"/>
  <cols>
    <col min="1" max="1" width="6.85546875" customWidth="1"/>
    <col min="2" max="2" width="2.42578125" style="8" customWidth="1"/>
    <col min="4" max="4" width="17.140625" customWidth="1"/>
    <col min="5" max="5" width="9.140625" customWidth="1"/>
    <col min="6" max="6" width="5.42578125" style="8" customWidth="1"/>
    <col min="7" max="7" width="16.28515625" customWidth="1"/>
    <col min="8" max="8" width="12" customWidth="1"/>
    <col min="9" max="9" width="13" customWidth="1"/>
    <col min="10" max="10" width="6.7109375" customWidth="1"/>
    <col min="11" max="11" width="14.140625" customWidth="1"/>
    <col min="12" max="12" width="10.7109375" style="6" customWidth="1"/>
    <col min="13" max="13" width="13" style="5" customWidth="1"/>
    <col min="14" max="14" width="3.7109375" style="5" customWidth="1"/>
    <col min="15" max="15" width="8.5703125" style="5" customWidth="1"/>
    <col min="16" max="67" width="14.42578125" style="5" customWidth="1"/>
    <col min="68" max="68" width="14.42578125" style="153" customWidth="1"/>
    <col min="69" max="70" width="14.42578125" style="91" hidden="1" customWidth="1"/>
    <col min="71" max="71" width="12.42578125" style="91" hidden="1" customWidth="1"/>
    <col min="72" max="74" width="11.140625" style="92" hidden="1" customWidth="1"/>
    <col min="75" max="75" width="14.5703125" style="92" hidden="1" customWidth="1"/>
    <col min="76" max="76" width="12.7109375" style="92" hidden="1" customWidth="1"/>
    <col min="77" max="77" width="9.140625" style="92" hidden="1" customWidth="1"/>
    <col min="78" max="78" width="19.28515625" style="92" hidden="1" customWidth="1"/>
    <col min="79" max="79" width="18.28515625" style="92" hidden="1" customWidth="1"/>
    <col min="80" max="82" width="5.28515625" style="92" hidden="1" customWidth="1"/>
    <col min="83" max="91" width="9.140625" style="92" hidden="1" customWidth="1"/>
    <col min="92" max="93" width="9.140625" style="93" hidden="1" customWidth="1"/>
    <col min="94" max="94" width="9.140625" style="154" hidden="1" customWidth="1"/>
    <col min="95" max="95" width="9.140625" customWidth="1"/>
  </cols>
  <sheetData>
    <row r="1" spans="1:93" ht="35.25" customHeight="1">
      <c r="A1" s="113"/>
      <c r="C1" s="133" t="s">
        <v>264</v>
      </c>
      <c r="D1" s="133"/>
      <c r="E1" s="133"/>
      <c r="F1" s="133"/>
      <c r="G1" s="133"/>
      <c r="H1" s="133"/>
      <c r="I1" s="133"/>
      <c r="J1" s="133"/>
      <c r="K1" s="133"/>
      <c r="L1" s="12"/>
      <c r="M1" s="10"/>
      <c r="N1" s="10"/>
      <c r="O1" s="10"/>
      <c r="P1" s="115"/>
      <c r="Q1" s="115"/>
      <c r="R1" s="115"/>
      <c r="S1" s="115"/>
      <c r="T1" s="115"/>
      <c r="U1" s="115"/>
      <c r="V1" s="115"/>
      <c r="W1" s="115"/>
      <c r="X1" s="115"/>
      <c r="Y1" s="115"/>
      <c r="Z1" s="115"/>
      <c r="AA1" s="115"/>
      <c r="AB1" s="115"/>
      <c r="AC1" s="115"/>
      <c r="AD1" s="115"/>
      <c r="AE1" s="115"/>
      <c r="AF1" s="115"/>
      <c r="AG1" s="115"/>
      <c r="AH1" s="115"/>
      <c r="AI1" s="115"/>
      <c r="AJ1" s="115"/>
      <c r="AK1" s="115"/>
      <c r="AL1" s="115"/>
      <c r="AM1" s="115"/>
      <c r="AN1" s="115"/>
      <c r="AO1" s="115"/>
      <c r="AP1" s="115"/>
      <c r="AQ1" s="115"/>
      <c r="AR1" s="115"/>
      <c r="AS1" s="115"/>
      <c r="AT1" s="115"/>
      <c r="AU1" s="115"/>
      <c r="AV1" s="115"/>
      <c r="AW1" s="115"/>
      <c r="AX1" s="115"/>
    </row>
    <row r="2" spans="1:93" ht="11.25" customHeight="1">
      <c r="A2" s="113"/>
      <c r="C2" s="9"/>
      <c r="D2" s="9"/>
      <c r="E2" s="9"/>
      <c r="G2" s="18"/>
      <c r="H2" s="19"/>
      <c r="I2" s="18"/>
      <c r="J2" s="18"/>
      <c r="K2" s="18"/>
      <c r="L2" s="19"/>
      <c r="M2" s="20"/>
      <c r="N2" s="21"/>
      <c r="O2" s="11"/>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c r="AS2" s="119"/>
      <c r="AT2" s="119"/>
      <c r="AU2" s="119"/>
      <c r="AV2" s="119"/>
      <c r="AW2" s="119"/>
      <c r="AX2" s="119"/>
      <c r="AY2" s="7"/>
      <c r="AZ2" s="7"/>
      <c r="BA2" s="7"/>
      <c r="BB2" s="7"/>
      <c r="BC2" s="7"/>
      <c r="BD2" s="7"/>
      <c r="BE2" s="7"/>
      <c r="BF2" s="7"/>
      <c r="BG2" s="7"/>
      <c r="BH2" s="7"/>
      <c r="BI2" s="7"/>
      <c r="BJ2" s="7"/>
      <c r="BK2" s="7"/>
      <c r="BL2" s="7"/>
      <c r="BM2" s="7"/>
      <c r="BN2" s="7"/>
      <c r="BO2" s="7"/>
      <c r="BP2" s="155"/>
      <c r="BQ2" s="94"/>
      <c r="BR2" s="94"/>
      <c r="BS2" s="94"/>
    </row>
    <row r="3" spans="1:93" ht="23.25" customHeight="1">
      <c r="A3" s="113"/>
      <c r="C3" s="9"/>
      <c r="D3" s="9"/>
      <c r="E3" s="9"/>
      <c r="G3" s="22" t="s">
        <v>256</v>
      </c>
      <c r="H3" s="18"/>
      <c r="I3" s="23"/>
      <c r="J3" s="18"/>
      <c r="K3" s="18"/>
      <c r="L3" s="19"/>
      <c r="M3" s="20"/>
      <c r="N3" s="21"/>
      <c r="O3" s="11"/>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7"/>
      <c r="AZ3" s="7"/>
      <c r="BA3" s="7"/>
      <c r="BB3" s="7"/>
      <c r="BC3" s="7"/>
      <c r="BD3" s="7"/>
      <c r="BE3" s="7"/>
      <c r="BF3" s="7"/>
      <c r="BG3" s="7"/>
      <c r="BH3" s="7"/>
      <c r="BI3" s="7"/>
      <c r="BJ3" s="7"/>
      <c r="BK3" s="7"/>
      <c r="BL3" s="7"/>
      <c r="BM3" s="7"/>
      <c r="BN3" s="7"/>
      <c r="BO3" s="7"/>
      <c r="BP3" s="155"/>
      <c r="BQ3" s="94"/>
      <c r="BR3" s="94"/>
      <c r="BS3" s="94"/>
      <c r="CL3" s="92">
        <v>1</v>
      </c>
      <c r="CM3" s="92">
        <v>1</v>
      </c>
      <c r="CN3" s="93">
        <v>1</v>
      </c>
      <c r="CO3" s="93">
        <v>1</v>
      </c>
    </row>
    <row r="4" spans="1:93">
      <c r="A4" s="113"/>
      <c r="C4" s="9"/>
      <c r="D4" s="9"/>
      <c r="E4" s="9"/>
      <c r="G4" s="18"/>
      <c r="H4" s="18"/>
      <c r="I4" s="18"/>
      <c r="J4" s="18"/>
      <c r="K4" s="18"/>
      <c r="L4" s="19"/>
      <c r="M4" s="20"/>
      <c r="N4" s="20"/>
      <c r="O4" s="10"/>
      <c r="P4" s="115"/>
      <c r="Q4" s="115"/>
      <c r="R4" s="115"/>
      <c r="S4" s="115"/>
      <c r="T4" s="115"/>
      <c r="U4" s="115"/>
      <c r="V4" s="115"/>
      <c r="W4" s="115"/>
      <c r="X4" s="115"/>
      <c r="Y4" s="115"/>
      <c r="Z4" s="115"/>
      <c r="AA4" s="115"/>
      <c r="AB4" s="115"/>
      <c r="AC4" s="115"/>
      <c r="AD4" s="115"/>
      <c r="AE4" s="115"/>
      <c r="AF4" s="115"/>
      <c r="AG4" s="115"/>
      <c r="AH4" s="115"/>
      <c r="AI4" s="115"/>
      <c r="AJ4" s="115"/>
      <c r="AK4" s="115"/>
      <c r="AL4" s="115"/>
      <c r="AM4" s="115"/>
      <c r="AN4" s="115"/>
      <c r="AO4" s="115"/>
      <c r="AP4" s="115"/>
      <c r="AQ4" s="115"/>
      <c r="AR4" s="115"/>
      <c r="AS4" s="115"/>
      <c r="AT4" s="115"/>
      <c r="AU4" s="115"/>
      <c r="AV4" s="115"/>
      <c r="AW4" s="115"/>
      <c r="AX4" s="115"/>
      <c r="CL4" s="92" t="s">
        <v>511</v>
      </c>
      <c r="CM4" s="92" t="s">
        <v>512</v>
      </c>
      <c r="CN4" s="93" t="s">
        <v>513</v>
      </c>
      <c r="CO4" s="92" t="s">
        <v>514</v>
      </c>
    </row>
    <row r="5" spans="1:93">
      <c r="A5" s="113"/>
      <c r="C5" s="9"/>
      <c r="D5" s="9"/>
      <c r="E5" s="9"/>
      <c r="G5" s="24" t="s">
        <v>18</v>
      </c>
      <c r="H5" s="25"/>
      <c r="I5" s="26"/>
      <c r="J5" s="20"/>
      <c r="K5" s="24" t="s">
        <v>51</v>
      </c>
      <c r="L5" s="25"/>
      <c r="M5" s="26"/>
      <c r="N5" s="20"/>
      <c r="O5" s="10"/>
      <c r="P5" s="115"/>
      <c r="Q5" s="115"/>
      <c r="R5" s="115"/>
      <c r="S5" s="115"/>
      <c r="T5" s="115"/>
      <c r="U5" s="115"/>
      <c r="V5" s="115"/>
      <c r="W5" s="115"/>
      <c r="X5" s="115"/>
      <c r="Y5" s="115"/>
      <c r="Z5" s="115"/>
      <c r="AA5" s="115"/>
      <c r="AB5" s="115"/>
      <c r="AC5" s="115"/>
      <c r="AD5" s="115"/>
      <c r="AE5" s="115"/>
      <c r="AF5" s="115"/>
      <c r="AG5" s="115"/>
      <c r="AH5" s="115"/>
      <c r="AI5" s="115"/>
      <c r="AJ5" s="115"/>
      <c r="AK5" s="115"/>
      <c r="AL5" s="115"/>
      <c r="AM5" s="115"/>
      <c r="AN5" s="115"/>
      <c r="AO5" s="115"/>
      <c r="AP5" s="115"/>
      <c r="AQ5" s="115"/>
      <c r="AR5" s="115"/>
      <c r="AS5" s="115"/>
      <c r="AT5" s="115"/>
      <c r="AU5" s="115"/>
      <c r="AV5" s="115"/>
      <c r="AW5" s="115"/>
      <c r="AX5" s="115"/>
      <c r="BQ5" s="91" t="s">
        <v>51</v>
      </c>
      <c r="BT5" s="91" t="s">
        <v>18</v>
      </c>
      <c r="BW5" s="92" t="s">
        <v>49</v>
      </c>
      <c r="BX5" s="92" t="s">
        <v>50</v>
      </c>
      <c r="BY5" s="92">
        <v>0</v>
      </c>
      <c r="BZ5" s="92">
        <v>1</v>
      </c>
      <c r="CA5" s="92">
        <v>2</v>
      </c>
      <c r="CB5" s="92">
        <v>3</v>
      </c>
      <c r="CC5" s="92">
        <v>4</v>
      </c>
      <c r="CD5" s="92">
        <v>5</v>
      </c>
      <c r="CG5" s="92" t="s">
        <v>280</v>
      </c>
      <c r="CH5" s="92" t="s">
        <v>280</v>
      </c>
      <c r="CJ5" s="92" t="s">
        <v>280</v>
      </c>
      <c r="CL5" s="95">
        <v>249</v>
      </c>
      <c r="CM5" s="95">
        <v>170</v>
      </c>
      <c r="CN5" s="95">
        <v>290</v>
      </c>
      <c r="CO5" s="96">
        <v>42</v>
      </c>
    </row>
    <row r="6" spans="1:93" ht="31.5" customHeight="1">
      <c r="A6" s="113"/>
      <c r="C6" s="9"/>
      <c r="D6" s="9"/>
      <c r="E6" s="9"/>
      <c r="G6" s="27" t="s">
        <v>249</v>
      </c>
      <c r="H6" s="28" t="s">
        <v>248</v>
      </c>
      <c r="I6" s="27" t="s">
        <v>250</v>
      </c>
      <c r="J6" s="18"/>
      <c r="K6" s="29" t="s">
        <v>251</v>
      </c>
      <c r="L6" s="30" t="s">
        <v>248</v>
      </c>
      <c r="M6" s="29" t="s">
        <v>250</v>
      </c>
      <c r="N6" s="20"/>
      <c r="O6" s="10"/>
      <c r="P6" s="115"/>
      <c r="Q6" s="115"/>
      <c r="R6" s="115"/>
      <c r="S6" s="115"/>
      <c r="T6" s="115"/>
      <c r="U6" s="143" t="s">
        <v>510</v>
      </c>
      <c r="V6" s="143"/>
      <c r="W6" s="115"/>
      <c r="X6" s="115"/>
      <c r="Y6" s="115"/>
      <c r="Z6" s="115"/>
      <c r="AA6" s="115"/>
      <c r="AB6" s="115"/>
      <c r="AC6" s="115"/>
      <c r="AD6" s="115"/>
      <c r="AE6" s="115"/>
      <c r="AF6" s="115"/>
      <c r="AG6" s="115"/>
      <c r="AH6" s="115"/>
      <c r="AI6" s="115"/>
      <c r="AJ6" s="115"/>
      <c r="AK6" s="115"/>
      <c r="AL6" s="115"/>
      <c r="AM6" s="115"/>
      <c r="AN6" s="115"/>
      <c r="AO6" s="115"/>
      <c r="AP6" s="115"/>
      <c r="AQ6" s="115"/>
      <c r="AR6" s="115"/>
      <c r="AS6" s="115"/>
      <c r="AT6" s="115"/>
      <c r="AU6" s="115"/>
      <c r="AV6" s="115"/>
      <c r="AW6" s="115"/>
      <c r="AX6" s="115"/>
      <c r="BQ6" s="92">
        <v>1</v>
      </c>
      <c r="BR6" s="97">
        <f>IF(BQ6&lt;3,0,IF(BQ6=3,8,18))</f>
        <v>0</v>
      </c>
      <c r="BS6" s="98" t="s">
        <v>21</v>
      </c>
      <c r="BT6" s="92">
        <v>1</v>
      </c>
      <c r="BU6" s="97">
        <f>IF(BT6=2,4,0)</f>
        <v>0</v>
      </c>
      <c r="BW6" s="92">
        <v>0</v>
      </c>
      <c r="BX6" s="92">
        <v>4</v>
      </c>
      <c r="CG6" s="92" t="s">
        <v>19</v>
      </c>
      <c r="CH6" s="92">
        <v>0</v>
      </c>
      <c r="CJ6" s="92" t="s">
        <v>43</v>
      </c>
      <c r="CL6" s="93">
        <v>24901</v>
      </c>
      <c r="CM6" s="93">
        <v>171</v>
      </c>
      <c r="CN6" s="93">
        <v>2900</v>
      </c>
      <c r="CO6" s="93">
        <v>7953</v>
      </c>
    </row>
    <row r="7" spans="1:93" ht="31.5" customHeight="1">
      <c r="A7" s="113"/>
      <c r="C7" s="9"/>
      <c r="D7" s="9"/>
      <c r="E7" s="9"/>
      <c r="G7" s="31" t="s">
        <v>21</v>
      </c>
      <c r="H7" s="32" t="s">
        <v>22</v>
      </c>
      <c r="I7" s="33"/>
      <c r="J7" s="18"/>
      <c r="K7" s="34" t="s">
        <v>36</v>
      </c>
      <c r="L7" s="35" t="s">
        <v>32</v>
      </c>
      <c r="M7" s="36"/>
      <c r="N7" s="20"/>
      <c r="O7" s="10"/>
      <c r="P7" s="115"/>
      <c r="Q7" s="115"/>
      <c r="R7" s="115"/>
      <c r="S7" s="115"/>
      <c r="T7" s="115"/>
      <c r="U7" s="121" t="s">
        <v>506</v>
      </c>
      <c r="V7" s="122"/>
      <c r="W7" s="115"/>
      <c r="X7" s="115"/>
      <c r="Y7" s="115"/>
      <c r="Z7" s="115"/>
      <c r="AA7" s="115"/>
      <c r="AB7" s="115"/>
      <c r="AC7" s="115"/>
      <c r="AD7" s="115"/>
      <c r="AE7" s="115"/>
      <c r="AF7" s="115"/>
      <c r="AG7" s="115"/>
      <c r="AH7" s="115"/>
      <c r="AI7" s="115"/>
      <c r="AJ7" s="115"/>
      <c r="AK7" s="115"/>
      <c r="AL7" s="115"/>
      <c r="AM7" s="115"/>
      <c r="AN7" s="115"/>
      <c r="AO7" s="115"/>
      <c r="AP7" s="115"/>
      <c r="AQ7" s="115"/>
      <c r="AR7" s="115"/>
      <c r="AS7" s="115"/>
      <c r="AT7" s="115"/>
      <c r="AU7" s="115"/>
      <c r="AV7" s="115"/>
      <c r="AW7" s="115"/>
      <c r="AX7" s="115"/>
      <c r="BQ7" s="92">
        <v>1</v>
      </c>
      <c r="BR7" s="97">
        <f>IF(BQ7=4,12,IF(BQ7=5,21,0))</f>
        <v>0</v>
      </c>
      <c r="BS7" s="98" t="s">
        <v>23</v>
      </c>
      <c r="BT7" s="92">
        <v>1</v>
      </c>
      <c r="BU7" s="97">
        <f>IF(BT7=2,2,0)</f>
        <v>0</v>
      </c>
      <c r="BW7" s="92">
        <v>0</v>
      </c>
      <c r="BX7" s="92">
        <v>2</v>
      </c>
      <c r="CG7" s="92" t="s">
        <v>20</v>
      </c>
      <c r="CH7" s="92">
        <v>1</v>
      </c>
      <c r="CJ7" s="92" t="s">
        <v>44</v>
      </c>
      <c r="CL7" s="93">
        <v>2491</v>
      </c>
      <c r="CM7" s="93">
        <v>213</v>
      </c>
      <c r="CN7" s="93">
        <v>2901</v>
      </c>
      <c r="CO7" s="93">
        <v>27910</v>
      </c>
    </row>
    <row r="8" spans="1:93" ht="31.5" customHeight="1">
      <c r="A8" s="113"/>
      <c r="C8" s="9"/>
      <c r="D8" s="9"/>
      <c r="E8" s="9"/>
      <c r="G8" s="37" t="s">
        <v>23</v>
      </c>
      <c r="H8" s="38" t="s">
        <v>22</v>
      </c>
      <c r="I8" s="39"/>
      <c r="J8" s="18"/>
      <c r="K8" s="40" t="s">
        <v>37</v>
      </c>
      <c r="L8" s="41" t="s">
        <v>33</v>
      </c>
      <c r="M8" s="39"/>
      <c r="N8" s="20"/>
      <c r="O8" s="10"/>
      <c r="P8" s="115"/>
      <c r="Q8" s="115"/>
      <c r="R8" s="115"/>
      <c r="S8" s="115"/>
      <c r="T8" s="115"/>
      <c r="U8" s="123" t="s">
        <v>507</v>
      </c>
      <c r="V8" s="122"/>
      <c r="W8" s="115"/>
      <c r="X8" s="115"/>
      <c r="Y8" s="115"/>
      <c r="Z8" s="115"/>
      <c r="AA8" s="115"/>
      <c r="AB8" s="115"/>
      <c r="AC8" s="115"/>
      <c r="AD8" s="115"/>
      <c r="AE8" s="115"/>
      <c r="AF8" s="115"/>
      <c r="AG8" s="115"/>
      <c r="AH8" s="115"/>
      <c r="AI8" s="115"/>
      <c r="AJ8" s="115"/>
      <c r="AK8" s="115"/>
      <c r="AL8" s="115"/>
      <c r="AM8" s="115"/>
      <c r="AN8" s="115"/>
      <c r="AO8" s="115"/>
      <c r="AP8" s="115"/>
      <c r="AQ8" s="115"/>
      <c r="AR8" s="115"/>
      <c r="AS8" s="115"/>
      <c r="AT8" s="115"/>
      <c r="AU8" s="115"/>
      <c r="AV8" s="115"/>
      <c r="AW8" s="115"/>
      <c r="AX8" s="115"/>
      <c r="BQ8" s="92">
        <v>1</v>
      </c>
      <c r="BR8" s="97">
        <f>IF(BQ8&lt;3,0,IF(BQ8=3,13,20))</f>
        <v>0</v>
      </c>
      <c r="BS8" s="98" t="s">
        <v>24</v>
      </c>
      <c r="BT8" s="92">
        <v>1</v>
      </c>
      <c r="BU8" s="97">
        <f>IF(BT8=2,24,0)</f>
        <v>0</v>
      </c>
      <c r="BW8" s="92">
        <v>0</v>
      </c>
      <c r="BX8" s="92">
        <v>24</v>
      </c>
      <c r="CG8" s="92" t="s">
        <v>280</v>
      </c>
      <c r="CH8" s="92">
        <v>2</v>
      </c>
      <c r="CJ8" s="92" t="s">
        <v>45</v>
      </c>
      <c r="CL8" s="93">
        <v>24910</v>
      </c>
      <c r="CM8" s="93">
        <v>274</v>
      </c>
      <c r="CN8" s="93">
        <v>29010</v>
      </c>
      <c r="CO8" s="93">
        <v>27919</v>
      </c>
    </row>
    <row r="9" spans="1:93" ht="31.5" customHeight="1">
      <c r="A9" s="113"/>
      <c r="C9" s="9"/>
      <c r="D9" s="9"/>
      <c r="E9" s="9"/>
      <c r="G9" s="31" t="s">
        <v>24</v>
      </c>
      <c r="H9" s="32" t="s">
        <v>22</v>
      </c>
      <c r="I9" s="33"/>
      <c r="J9" s="18"/>
      <c r="K9" s="42" t="s">
        <v>38</v>
      </c>
      <c r="L9" s="43" t="s">
        <v>34</v>
      </c>
      <c r="M9" s="33"/>
      <c r="N9" s="20"/>
      <c r="O9" s="10"/>
      <c r="P9" s="115"/>
      <c r="Q9" s="115"/>
      <c r="R9" s="115"/>
      <c r="S9" s="115"/>
      <c r="T9" s="115"/>
      <c r="U9" s="121" t="s">
        <v>508</v>
      </c>
      <c r="V9" s="122"/>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115"/>
      <c r="AU9" s="115"/>
      <c r="AV9" s="115"/>
      <c r="AW9" s="115"/>
      <c r="AX9" s="115"/>
      <c r="BQ9" s="92">
        <v>1</v>
      </c>
      <c r="BR9" s="97">
        <f>IF(BQ9&lt;4,0,IF(BQ9&gt;5,15,9))</f>
        <v>0</v>
      </c>
      <c r="BS9" s="98" t="s">
        <v>25</v>
      </c>
      <c r="BT9" s="92">
        <v>1</v>
      </c>
      <c r="BU9" s="97">
        <f>IF(BT9=2,10,0)</f>
        <v>0</v>
      </c>
      <c r="BW9" s="92">
        <v>0</v>
      </c>
      <c r="BX9" s="92">
        <v>10</v>
      </c>
      <c r="CG9" s="92" t="s">
        <v>266</v>
      </c>
      <c r="CH9" s="92">
        <v>3</v>
      </c>
      <c r="CJ9" s="92" t="s">
        <v>46</v>
      </c>
      <c r="CL9" s="93">
        <v>24911</v>
      </c>
      <c r="CM9" s="93">
        <v>710</v>
      </c>
      <c r="CN9" s="93">
        <v>29011</v>
      </c>
      <c r="CO9" s="93">
        <v>7957</v>
      </c>
    </row>
    <row r="10" spans="1:93" ht="31.5" customHeight="1">
      <c r="A10" s="113"/>
      <c r="C10" s="9"/>
      <c r="D10" s="9"/>
      <c r="E10" s="9"/>
      <c r="G10" s="37" t="s">
        <v>25</v>
      </c>
      <c r="H10" s="38" t="s">
        <v>22</v>
      </c>
      <c r="I10" s="39"/>
      <c r="J10" s="18"/>
      <c r="K10" s="40" t="s">
        <v>39</v>
      </c>
      <c r="L10" s="41" t="s">
        <v>35</v>
      </c>
      <c r="M10" s="39"/>
      <c r="N10" s="20"/>
      <c r="O10" s="10"/>
      <c r="P10" s="115"/>
      <c r="Q10" s="115"/>
      <c r="R10" s="115"/>
      <c r="S10" s="115"/>
      <c r="T10" s="115"/>
      <c r="U10" s="121" t="s">
        <v>509</v>
      </c>
      <c r="V10" s="122"/>
      <c r="W10" s="115"/>
      <c r="X10" s="115"/>
      <c r="Y10" s="115"/>
      <c r="Z10" s="115"/>
      <c r="AA10" s="115"/>
      <c r="AB10" s="115"/>
      <c r="AC10" s="115"/>
      <c r="AD10" s="115"/>
      <c r="AE10" s="115"/>
      <c r="AF10" s="115"/>
      <c r="AG10" s="115"/>
      <c r="AH10" s="115"/>
      <c r="AI10" s="115"/>
      <c r="AJ10" s="115"/>
      <c r="AK10" s="115"/>
      <c r="AL10" s="115"/>
      <c r="AM10" s="115"/>
      <c r="AN10" s="115"/>
      <c r="AO10" s="115"/>
      <c r="AP10" s="115"/>
      <c r="AQ10" s="115"/>
      <c r="AR10" s="115"/>
      <c r="AS10" s="115"/>
      <c r="AT10" s="115"/>
      <c r="AU10" s="115"/>
      <c r="AV10" s="115"/>
      <c r="AW10" s="115"/>
      <c r="AX10" s="115"/>
      <c r="BQ10" s="92" t="s">
        <v>53</v>
      </c>
      <c r="BR10" s="99">
        <f>SUM(BR6:BR9)</f>
        <v>0</v>
      </c>
      <c r="BS10" s="98" t="s">
        <v>26</v>
      </c>
      <c r="BT10" s="92">
        <v>1</v>
      </c>
      <c r="BU10" s="97">
        <f>IF(BT10=7,5,0)</f>
        <v>0</v>
      </c>
      <c r="BY10" s="92">
        <v>0</v>
      </c>
      <c r="BZ10" s="92">
        <v>0</v>
      </c>
      <c r="CA10" s="92">
        <v>0</v>
      </c>
      <c r="CB10" s="92">
        <v>0</v>
      </c>
      <c r="CC10" s="92">
        <v>0</v>
      </c>
      <c r="CD10" s="92">
        <v>5</v>
      </c>
      <c r="CG10" s="92" t="s">
        <v>267</v>
      </c>
      <c r="CH10" s="92">
        <v>4</v>
      </c>
      <c r="CJ10" s="92" t="s">
        <v>47</v>
      </c>
      <c r="CL10" s="93">
        <v>2492</v>
      </c>
      <c r="CM10" s="93">
        <v>71100</v>
      </c>
      <c r="CN10" s="93">
        <v>29012</v>
      </c>
      <c r="CO10" s="93">
        <v>79571</v>
      </c>
    </row>
    <row r="11" spans="1:93" ht="31.5" customHeight="1">
      <c r="A11" s="113"/>
      <c r="C11" s="9"/>
      <c r="D11" s="9"/>
      <c r="E11" s="9"/>
      <c r="G11" s="31" t="s">
        <v>26</v>
      </c>
      <c r="H11" s="32" t="s">
        <v>27</v>
      </c>
      <c r="I11" s="33"/>
      <c r="J11" s="18"/>
      <c r="K11" s="44"/>
      <c r="L11" s="45"/>
      <c r="M11" s="46"/>
      <c r="N11" s="20"/>
      <c r="O11" s="10"/>
      <c r="P11" s="115"/>
      <c r="Q11" s="115"/>
      <c r="R11" s="115"/>
      <c r="S11" s="115"/>
      <c r="T11" s="115"/>
      <c r="U11" s="115"/>
      <c r="V11" s="115"/>
      <c r="W11" s="115"/>
      <c r="X11" s="115"/>
      <c r="Y11" s="115"/>
      <c r="Z11" s="115"/>
      <c r="AA11" s="115"/>
      <c r="AB11" s="115"/>
      <c r="AC11" s="115"/>
      <c r="AD11" s="115"/>
      <c r="AE11" s="115"/>
      <c r="AF11" s="115"/>
      <c r="AG11" s="115"/>
      <c r="AH11" s="115"/>
      <c r="AI11" s="115"/>
      <c r="AJ11" s="115"/>
      <c r="AK11" s="115"/>
      <c r="AL11" s="115"/>
      <c r="AM11" s="115"/>
      <c r="AN11" s="115"/>
      <c r="AO11" s="115"/>
      <c r="AP11" s="115"/>
      <c r="AQ11" s="115"/>
      <c r="AR11" s="115"/>
      <c r="AS11" s="115"/>
      <c r="AT11" s="115"/>
      <c r="AU11" s="115"/>
      <c r="AV11" s="115"/>
      <c r="AW11" s="115"/>
      <c r="AX11" s="115"/>
      <c r="BQ11" s="92" t="s">
        <v>54</v>
      </c>
      <c r="BR11" s="100" t="str">
        <f>IF(BR10&lt;19,"E",IF(BR10&gt;51,"G","F"))</f>
        <v>E</v>
      </c>
      <c r="BS11" s="98" t="s">
        <v>28</v>
      </c>
      <c r="BT11" s="92">
        <v>1</v>
      </c>
      <c r="BU11" s="97">
        <f>IF(BT11=3,6,0)</f>
        <v>0</v>
      </c>
      <c r="BY11" s="92">
        <v>0</v>
      </c>
      <c r="BZ11" s="92">
        <v>6</v>
      </c>
      <c r="CA11" s="92">
        <v>0</v>
      </c>
      <c r="CH11" s="92">
        <v>5</v>
      </c>
      <c r="CJ11" s="92" t="s">
        <v>48</v>
      </c>
      <c r="CL11" s="93">
        <v>24920</v>
      </c>
      <c r="CM11" s="93">
        <v>71101</v>
      </c>
      <c r="CN11" s="93">
        <v>29013</v>
      </c>
      <c r="CO11" s="93" t="s">
        <v>247</v>
      </c>
    </row>
    <row r="12" spans="1:93" ht="31.5" customHeight="1">
      <c r="A12" s="113"/>
      <c r="C12" s="9"/>
      <c r="D12" s="9"/>
      <c r="E12" s="9"/>
      <c r="G12" s="37" t="s">
        <v>28</v>
      </c>
      <c r="H12" s="38" t="s">
        <v>29</v>
      </c>
      <c r="I12" s="39"/>
      <c r="J12" s="18"/>
      <c r="K12" s="44"/>
      <c r="L12" s="45"/>
      <c r="M12" s="46"/>
      <c r="N12" s="20"/>
      <c r="O12" s="10"/>
      <c r="P12" s="115"/>
      <c r="Q12" s="115"/>
      <c r="R12" s="115"/>
      <c r="S12" s="115"/>
      <c r="T12" s="115"/>
      <c r="U12" s="115"/>
      <c r="V12" s="115"/>
      <c r="W12" s="115"/>
      <c r="X12" s="115"/>
      <c r="Y12" s="115"/>
      <c r="Z12" s="115"/>
      <c r="AA12" s="115"/>
      <c r="AB12" s="115"/>
      <c r="AC12" s="115"/>
      <c r="AD12" s="115"/>
      <c r="AE12" s="115"/>
      <c r="AF12" s="115"/>
      <c r="AG12" s="115"/>
      <c r="AH12" s="115"/>
      <c r="AI12" s="115"/>
      <c r="AJ12" s="115"/>
      <c r="AK12" s="115"/>
      <c r="AL12" s="115"/>
      <c r="AM12" s="115"/>
      <c r="AN12" s="115"/>
      <c r="AO12" s="115"/>
      <c r="AP12" s="115"/>
      <c r="AQ12" s="115"/>
      <c r="AR12" s="115"/>
      <c r="AS12" s="115"/>
      <c r="AT12" s="115"/>
      <c r="AU12" s="115"/>
      <c r="AV12" s="115"/>
      <c r="AW12" s="115"/>
      <c r="AX12" s="115"/>
      <c r="BS12" s="98" t="s">
        <v>30</v>
      </c>
      <c r="BT12" s="92">
        <v>1</v>
      </c>
      <c r="BU12" s="97">
        <f>IF(BT12&gt;2,4,0)</f>
        <v>0</v>
      </c>
      <c r="BY12" s="92">
        <v>0</v>
      </c>
      <c r="BZ12" s="92">
        <v>4</v>
      </c>
      <c r="CA12" s="92">
        <v>4</v>
      </c>
      <c r="CB12" s="92">
        <v>4</v>
      </c>
      <c r="CC12" s="92">
        <v>4</v>
      </c>
      <c r="CJ12" s="90"/>
      <c r="CK12" s="90"/>
      <c r="CL12" s="93">
        <v>24921</v>
      </c>
      <c r="CM12" s="93">
        <v>71102</v>
      </c>
      <c r="CN12" s="93">
        <v>2902</v>
      </c>
    </row>
    <row r="13" spans="1:93" ht="30.75" customHeight="1">
      <c r="A13" s="113"/>
      <c r="C13" s="9"/>
      <c r="D13" s="9"/>
      <c r="E13" s="9"/>
      <c r="G13" s="31" t="s">
        <v>30</v>
      </c>
      <c r="H13" s="32" t="s">
        <v>31</v>
      </c>
      <c r="I13" s="33"/>
      <c r="J13" s="18"/>
      <c r="K13" s="44"/>
      <c r="L13" s="45"/>
      <c r="M13" s="46"/>
      <c r="N13" s="20"/>
      <c r="O13" s="10"/>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c r="BT13" s="92" t="s">
        <v>53</v>
      </c>
      <c r="BU13" s="99">
        <f>SUM(BU6:BU12)</f>
        <v>0</v>
      </c>
      <c r="CJ13" s="90"/>
      <c r="CK13" s="90"/>
      <c r="CL13" s="93">
        <v>2493</v>
      </c>
      <c r="CM13" s="93">
        <v>71103</v>
      </c>
      <c r="CN13" s="93">
        <v>29020</v>
      </c>
    </row>
    <row r="14" spans="1:93" ht="28.5" customHeight="1">
      <c r="A14" s="113"/>
      <c r="C14" s="9"/>
      <c r="D14" s="9"/>
      <c r="E14" s="9"/>
      <c r="G14" s="47"/>
      <c r="H14" s="48" t="s">
        <v>53</v>
      </c>
      <c r="I14" s="49">
        <f>BU13</f>
        <v>0</v>
      </c>
      <c r="J14" s="18"/>
      <c r="K14" s="47"/>
      <c r="L14" s="48" t="s">
        <v>53</v>
      </c>
      <c r="M14" s="49">
        <f>BR10</f>
        <v>0</v>
      </c>
      <c r="N14" s="20"/>
      <c r="O14" s="10"/>
      <c r="P14" s="115"/>
      <c r="Q14" s="115"/>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BT14" s="92" t="s">
        <v>52</v>
      </c>
      <c r="BU14" s="100" t="str">
        <f>IF(BU13&lt;5,"A",IF(BU13&gt;14,"C","B"))</f>
        <v>A</v>
      </c>
      <c r="CJ14" s="90"/>
      <c r="CK14" s="90"/>
      <c r="CL14" s="93">
        <v>24930</v>
      </c>
      <c r="CM14" s="93">
        <v>71104</v>
      </c>
      <c r="CN14" s="93">
        <v>29021</v>
      </c>
    </row>
    <row r="15" spans="1:93" ht="27" customHeight="1">
      <c r="A15" s="113"/>
      <c r="C15" s="9"/>
      <c r="D15" s="9"/>
      <c r="E15" s="9"/>
      <c r="G15" s="50" t="s">
        <v>253</v>
      </c>
      <c r="H15" s="51"/>
      <c r="I15" s="82" t="str">
        <f>IF(I14&lt;5,"A",IF(I14&gt;14,"C","B"))</f>
        <v>A</v>
      </c>
      <c r="J15" s="18"/>
      <c r="K15" s="52" t="s">
        <v>252</v>
      </c>
      <c r="L15" s="51"/>
      <c r="M15" s="82" t="str">
        <f>IF(M14&lt;19,"E",IF(M14&gt;51,"G","F"))</f>
        <v>E</v>
      </c>
      <c r="N15" s="20"/>
      <c r="O15" s="10"/>
      <c r="P15" s="115"/>
      <c r="Q15" s="115"/>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CJ15" s="90"/>
      <c r="CK15" s="90"/>
      <c r="CL15" s="95">
        <v>24931</v>
      </c>
      <c r="CM15" s="93">
        <v>71105</v>
      </c>
      <c r="CN15" s="93">
        <v>2903</v>
      </c>
    </row>
    <row r="16" spans="1:93" ht="15" customHeight="1">
      <c r="A16" s="113"/>
      <c r="C16" s="9"/>
      <c r="D16" s="9"/>
      <c r="E16" s="9"/>
      <c r="G16" s="18"/>
      <c r="H16" s="18"/>
      <c r="I16" s="18"/>
      <c r="J16" s="18"/>
      <c r="K16" s="18"/>
      <c r="L16" s="19"/>
      <c r="M16" s="20"/>
      <c r="N16" s="20"/>
      <c r="O16" s="10"/>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115"/>
      <c r="AU16" s="115"/>
      <c r="AV16" s="115"/>
      <c r="AW16" s="115"/>
      <c r="AX16" s="115"/>
      <c r="BQ16" s="91" t="s">
        <v>242</v>
      </c>
      <c r="BT16" s="91"/>
      <c r="BU16" s="91"/>
      <c r="BV16" s="101"/>
      <c r="BY16" s="92">
        <v>0</v>
      </c>
      <c r="BZ16" s="92">
        <v>1</v>
      </c>
      <c r="CA16" s="92">
        <v>2</v>
      </c>
      <c r="CB16" s="92">
        <v>3</v>
      </c>
      <c r="CC16" s="92">
        <v>4</v>
      </c>
      <c r="CD16" s="92">
        <v>5</v>
      </c>
      <c r="CK16" s="90"/>
      <c r="CL16" s="93">
        <v>2494</v>
      </c>
      <c r="CM16" s="93">
        <v>71106</v>
      </c>
      <c r="CN16" s="95">
        <v>2904</v>
      </c>
    </row>
    <row r="17" spans="1:92" ht="31.5" customHeight="1">
      <c r="A17" s="113"/>
      <c r="C17" s="134" t="s">
        <v>263</v>
      </c>
      <c r="D17" s="134"/>
      <c r="E17" s="134"/>
      <c r="G17" s="53" t="s">
        <v>268</v>
      </c>
      <c r="H17" s="54"/>
      <c r="I17" s="55"/>
      <c r="J17" s="56"/>
      <c r="K17" s="57" t="s">
        <v>269</v>
      </c>
      <c r="L17" s="58"/>
      <c r="M17" s="55"/>
      <c r="N17" s="20"/>
      <c r="O17" s="10"/>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c r="AO17" s="115"/>
      <c r="AP17" s="115"/>
      <c r="AQ17" s="115"/>
      <c r="AR17" s="115"/>
      <c r="AS17" s="115"/>
      <c r="AT17" s="115"/>
      <c r="AU17" s="115"/>
      <c r="AV17" s="115"/>
      <c r="AW17" s="115"/>
      <c r="AX17" s="115"/>
      <c r="BJ17"/>
      <c r="BQ17" s="92" t="s">
        <v>40</v>
      </c>
      <c r="BR17" s="92" t="s">
        <v>41</v>
      </c>
      <c r="BS17" s="92"/>
      <c r="BT17" s="92">
        <v>2</v>
      </c>
      <c r="BU17" s="102" t="str">
        <f>IF(BT17=1,0,IF(BT17=2,"START OF CARE","RECERT"))</f>
        <v>START OF CARE</v>
      </c>
      <c r="BV17" s="101">
        <f>BT17-2</f>
        <v>0</v>
      </c>
      <c r="BY17" s="92">
        <v>0</v>
      </c>
      <c r="BZ17" s="92">
        <v>8</v>
      </c>
      <c r="CA17" s="92">
        <v>18</v>
      </c>
      <c r="CB17" s="92">
        <v>18</v>
      </c>
      <c r="CK17" s="90"/>
      <c r="CL17" s="93">
        <v>24940</v>
      </c>
      <c r="CM17" s="93">
        <v>71107</v>
      </c>
      <c r="CN17" s="93">
        <v>29040</v>
      </c>
    </row>
    <row r="18" spans="1:92" ht="21.75" customHeight="1">
      <c r="A18" s="113"/>
      <c r="C18" s="9"/>
      <c r="D18" s="9"/>
      <c r="E18" s="9"/>
      <c r="G18" s="18"/>
      <c r="H18" s="18"/>
      <c r="I18" s="18"/>
      <c r="J18" s="18"/>
      <c r="K18" s="18"/>
      <c r="L18" s="19"/>
      <c r="M18" s="20"/>
      <c r="N18" s="20"/>
      <c r="O18" s="10"/>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BQ18" s="91" t="s">
        <v>243</v>
      </c>
      <c r="BT18" s="91"/>
      <c r="BU18" s="91"/>
      <c r="BV18" s="101"/>
      <c r="BY18" s="92">
        <v>0</v>
      </c>
      <c r="BZ18" s="92">
        <v>0</v>
      </c>
      <c r="CA18" s="92">
        <v>12</v>
      </c>
      <c r="CB18" s="92">
        <v>21</v>
      </c>
      <c r="CK18" s="90"/>
      <c r="CL18" s="93">
        <v>24941</v>
      </c>
      <c r="CM18" s="93">
        <v>71108</v>
      </c>
      <c r="CN18" s="93">
        <v>29041</v>
      </c>
    </row>
    <row r="19" spans="1:92" ht="23.25" customHeight="1">
      <c r="A19" s="113"/>
      <c r="C19" s="8"/>
      <c r="D19" s="15"/>
      <c r="E19" s="15"/>
      <c r="F19" s="15"/>
      <c r="G19" s="59"/>
      <c r="H19" s="59"/>
      <c r="I19" s="59"/>
      <c r="J19" s="59"/>
      <c r="K19" s="59"/>
      <c r="L19" s="60" t="s">
        <v>257</v>
      </c>
      <c r="M19" s="61" t="str">
        <f>BR24</f>
        <v xml:space="preserve"> 0.353172  </v>
      </c>
      <c r="N19" s="62"/>
      <c r="O19" s="10"/>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BT19" s="91"/>
      <c r="BU19" s="91"/>
      <c r="BV19" s="101"/>
      <c r="CK19" s="90"/>
      <c r="CL19" s="93">
        <v>2495</v>
      </c>
      <c r="CM19" s="93">
        <v>71109</v>
      </c>
      <c r="CN19" s="93">
        <v>29042</v>
      </c>
    </row>
    <row r="20" spans="1:92" ht="24.75" customHeight="1">
      <c r="A20" s="113"/>
      <c r="B20" s="124"/>
      <c r="C20" s="124"/>
      <c r="D20" s="124"/>
      <c r="E20" s="124"/>
      <c r="F20" s="124"/>
      <c r="G20" s="125"/>
      <c r="H20" s="126"/>
      <c r="I20" s="126"/>
      <c r="J20" s="126"/>
      <c r="K20" s="126"/>
      <c r="L20" s="127" t="s">
        <v>258</v>
      </c>
      <c r="M20" s="128">
        <f>5633*M19</f>
        <v>1989.417876</v>
      </c>
      <c r="N20" s="129"/>
      <c r="O20" s="130"/>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X20" s="115"/>
      <c r="BT20" s="91"/>
      <c r="BU20" s="91"/>
      <c r="BV20" s="101"/>
      <c r="CK20" s="90"/>
      <c r="CL20" s="93">
        <v>24950</v>
      </c>
      <c r="CM20" s="93">
        <v>71110</v>
      </c>
      <c r="CN20" s="93">
        <v>29043</v>
      </c>
    </row>
    <row r="21" spans="1:92" ht="12.75" customHeight="1">
      <c r="A21" s="113"/>
      <c r="C21" s="8"/>
      <c r="D21" s="8"/>
      <c r="G21" s="18"/>
      <c r="H21" s="18"/>
      <c r="I21" s="18"/>
      <c r="J21" s="18"/>
      <c r="K21" s="18"/>
      <c r="L21" s="19"/>
      <c r="M21" s="20"/>
      <c r="N21" s="20"/>
      <c r="O21" s="10"/>
      <c r="P21" s="120"/>
      <c r="Q21" s="115"/>
      <c r="R21" s="115"/>
      <c r="S21" s="115"/>
      <c r="T21" s="115"/>
      <c r="U21" s="115"/>
      <c r="V21" s="115"/>
      <c r="W21" s="115"/>
      <c r="X21" s="115"/>
      <c r="Y21" s="115"/>
      <c r="Z21" s="115"/>
      <c r="AA21" s="115"/>
      <c r="AB21" s="115"/>
      <c r="AC21" s="115"/>
      <c r="AD21" s="115"/>
      <c r="AE21" s="115"/>
      <c r="AF21" s="115"/>
      <c r="AG21" s="115"/>
      <c r="AH21" s="115"/>
      <c r="AI21" s="115"/>
      <c r="AJ21" s="115"/>
      <c r="AK21" s="115"/>
      <c r="AL21" s="115"/>
      <c r="AM21" s="115"/>
      <c r="AN21" s="115"/>
      <c r="AO21" s="115"/>
      <c r="AP21" s="115"/>
      <c r="AQ21" s="115"/>
      <c r="AR21" s="115"/>
      <c r="AS21" s="115"/>
      <c r="AT21" s="115"/>
      <c r="AU21" s="115"/>
      <c r="AV21" s="115"/>
      <c r="AW21" s="115"/>
      <c r="AX21" s="115"/>
      <c r="BQ21" s="92" t="s">
        <v>42</v>
      </c>
      <c r="BR21" s="92"/>
      <c r="BS21" s="92"/>
      <c r="BT21" s="92">
        <v>4</v>
      </c>
      <c r="BU21" s="100">
        <f>BT21-1</f>
        <v>3</v>
      </c>
      <c r="BV21" s="101"/>
      <c r="BY21" s="92">
        <v>0</v>
      </c>
      <c r="BZ21" s="92">
        <v>13</v>
      </c>
      <c r="CA21" s="92">
        <v>20</v>
      </c>
      <c r="CB21" s="92">
        <v>20</v>
      </c>
      <c r="CC21" s="92">
        <v>20</v>
      </c>
      <c r="CK21" s="90"/>
      <c r="CL21" s="93">
        <v>24951</v>
      </c>
      <c r="CM21" s="93">
        <v>71111</v>
      </c>
      <c r="CN21" s="93">
        <v>2908</v>
      </c>
    </row>
    <row r="22" spans="1:92" ht="23.25" customHeight="1">
      <c r="A22" s="113"/>
      <c r="C22" s="9"/>
      <c r="D22" s="9"/>
      <c r="E22" s="9"/>
      <c r="G22" s="22" t="s">
        <v>255</v>
      </c>
      <c r="H22" s="18"/>
      <c r="I22" s="18"/>
      <c r="J22" s="18"/>
      <c r="K22" s="18"/>
      <c r="L22" s="19"/>
      <c r="M22" s="20"/>
      <c r="N22" s="20"/>
      <c r="O22" s="10"/>
      <c r="P22" s="115"/>
      <c r="Q22" s="115"/>
      <c r="R22" s="115"/>
      <c r="S22" s="115"/>
      <c r="T22" s="115"/>
      <c r="U22" s="115"/>
      <c r="V22" s="115"/>
      <c r="W22" s="115"/>
      <c r="X22" s="115"/>
      <c r="Y22" s="115"/>
      <c r="Z22" s="115"/>
      <c r="AA22" s="115"/>
      <c r="AB22" s="115"/>
      <c r="AC22" s="115"/>
      <c r="AD22" s="115"/>
      <c r="AE22" s="115"/>
      <c r="AF22" s="115"/>
      <c r="AG22" s="115"/>
      <c r="AH22" s="115"/>
      <c r="AI22" s="115"/>
      <c r="AJ22" s="115"/>
      <c r="AK22" s="115"/>
      <c r="AL22" s="115"/>
      <c r="AM22" s="115"/>
      <c r="AN22" s="115"/>
      <c r="AO22" s="115"/>
      <c r="AP22" s="115"/>
      <c r="AQ22" s="115"/>
      <c r="AR22" s="115"/>
      <c r="AS22" s="115"/>
      <c r="AT22" s="115"/>
      <c r="AU22" s="115"/>
      <c r="AV22" s="115"/>
      <c r="AW22" s="115"/>
      <c r="AX22" s="115"/>
      <c r="BY22" s="92">
        <v>0</v>
      </c>
      <c r="BZ22" s="92">
        <v>0</v>
      </c>
      <c r="CA22" s="92">
        <v>9</v>
      </c>
      <c r="CB22" s="92">
        <v>9</v>
      </c>
      <c r="CC22" s="92">
        <v>15</v>
      </c>
      <c r="CD22" s="92">
        <v>15</v>
      </c>
      <c r="CK22" s="90"/>
      <c r="CL22" s="93">
        <v>2496</v>
      </c>
      <c r="CM22" s="93">
        <v>71112</v>
      </c>
      <c r="CN22" s="93">
        <v>2909</v>
      </c>
    </row>
    <row r="23" spans="1:92" ht="17.25" customHeight="1">
      <c r="A23" s="113"/>
      <c r="C23" s="9"/>
      <c r="D23" s="9"/>
      <c r="E23" s="9"/>
      <c r="G23" s="18"/>
      <c r="H23" s="18"/>
      <c r="I23" s="18"/>
      <c r="J23" s="18"/>
      <c r="K23" s="18"/>
      <c r="L23" s="19"/>
      <c r="M23" s="20"/>
      <c r="N23" s="20"/>
      <c r="O23" s="10"/>
      <c r="P23" s="115"/>
      <c r="Q23" s="115"/>
      <c r="R23" s="115"/>
      <c r="S23" s="115"/>
      <c r="T23" s="115"/>
      <c r="U23" s="115"/>
      <c r="V23" s="115"/>
      <c r="W23" s="115"/>
      <c r="X23" s="115"/>
      <c r="Y23" s="115"/>
      <c r="Z23" s="115"/>
      <c r="AA23" s="115"/>
      <c r="AB23" s="115"/>
      <c r="AC23" s="115"/>
      <c r="AD23" s="115"/>
      <c r="AE23" s="115"/>
      <c r="AF23" s="115"/>
      <c r="AG23" s="115"/>
      <c r="AH23" s="115"/>
      <c r="AI23" s="115"/>
      <c r="AJ23" s="115"/>
      <c r="AK23" s="115"/>
      <c r="AL23" s="115"/>
      <c r="AM23" s="115"/>
      <c r="AN23" s="115"/>
      <c r="AO23" s="115"/>
      <c r="AP23" s="115"/>
      <c r="AQ23" s="115"/>
      <c r="AR23" s="115"/>
      <c r="AS23" s="115"/>
      <c r="AT23" s="115"/>
      <c r="AU23" s="115"/>
      <c r="AV23" s="115"/>
      <c r="AW23" s="115"/>
      <c r="AX23" s="115"/>
      <c r="BQ23" s="92" t="s">
        <v>254</v>
      </c>
      <c r="BR23" s="103" t="s">
        <v>515</v>
      </c>
      <c r="BS23" s="103" t="s">
        <v>516</v>
      </c>
      <c r="BT23" s="103" t="s">
        <v>14</v>
      </c>
      <c r="BU23" s="103" t="s">
        <v>517</v>
      </c>
      <c r="CK23" s="90"/>
      <c r="CL23" s="93">
        <v>24960</v>
      </c>
      <c r="CM23" s="93">
        <v>71113</v>
      </c>
      <c r="CN23" s="93">
        <v>293</v>
      </c>
    </row>
    <row r="24" spans="1:92" ht="17.25" customHeight="1">
      <c r="A24" s="113"/>
      <c r="C24" s="9"/>
      <c r="D24" s="9"/>
      <c r="E24" s="9"/>
      <c r="G24" s="18" t="s">
        <v>262</v>
      </c>
      <c r="H24" s="18"/>
      <c r="I24" s="18"/>
      <c r="J24" s="64"/>
      <c r="K24" s="65" t="s">
        <v>260</v>
      </c>
      <c r="L24" s="66" t="str">
        <f>VLOOKUP($BY36,$BX$37:$BZ$98,3,FALSE)</f>
        <v xml:space="preserve"> Capital  </v>
      </c>
      <c r="M24" s="67"/>
      <c r="N24" s="67"/>
      <c r="O24" s="10"/>
      <c r="P24" s="115"/>
      <c r="Q24" s="115"/>
      <c r="R24" s="115"/>
      <c r="S24" s="115"/>
      <c r="T24" s="115"/>
      <c r="U24" s="115"/>
      <c r="V24" s="115"/>
      <c r="W24" s="115"/>
      <c r="X24" s="115"/>
      <c r="Y24" s="115"/>
      <c r="Z24" s="115"/>
      <c r="AA24" s="115"/>
      <c r="AB24" s="115"/>
      <c r="AC24" s="115"/>
      <c r="AD24" s="115"/>
      <c r="AE24" s="115"/>
      <c r="AF24" s="115"/>
      <c r="AG24" s="115"/>
      <c r="AH24" s="115"/>
      <c r="AI24" s="115"/>
      <c r="AJ24" s="115"/>
      <c r="AK24" s="115"/>
      <c r="AL24" s="115"/>
      <c r="AM24" s="115"/>
      <c r="AN24" s="115"/>
      <c r="AO24" s="115"/>
      <c r="AP24" s="115"/>
      <c r="AQ24" s="115"/>
      <c r="AR24" s="115"/>
      <c r="AS24" s="115"/>
      <c r="AT24" s="115"/>
      <c r="AU24" s="115"/>
      <c r="AV24" s="115"/>
      <c r="AW24" s="115"/>
      <c r="AX24" s="115"/>
      <c r="BQ24" s="92" t="str">
        <f>CONCATENATE(BV17,BU14,BR11,BU21)</f>
        <v>0AE3</v>
      </c>
      <c r="BR24" s="97" t="str">
        <f>VLOOKUP($BQ24,'CMI &amp; THRESHOLD'!$E:$I,2,FALSE)</f>
        <v xml:space="preserve"> 0.353172  </v>
      </c>
      <c r="BS24" s="104">
        <f>VLOOKUP($BQ24,'CMI &amp; THRESHOLD'!$E:$I,3,FALSE)</f>
        <v>3660</v>
      </c>
      <c r="BT24" s="97">
        <f>VLOOKUP($BQ24,'CMI &amp; THRESHOLD'!$E:$I,4,FALSE)</f>
        <v>4812</v>
      </c>
      <c r="BU24" s="97" t="str">
        <f>VLOOKUP($BQ24,'CMI &amp; THRESHOLD'!$E:$I,5,FALSE)</f>
        <v xml:space="preserve"> EPS START OF CARE, CLIN A, FUNC E, AGE GRP 3  </v>
      </c>
      <c r="CL24" s="93">
        <v>24961</v>
      </c>
      <c r="CM24" s="93">
        <v>71114</v>
      </c>
      <c r="CN24" s="93">
        <v>2930</v>
      </c>
    </row>
    <row r="25" spans="1:92" ht="17.25" customHeight="1">
      <c r="A25" s="113"/>
      <c r="C25" s="9"/>
      <c r="D25" s="9"/>
      <c r="E25" s="9"/>
      <c r="G25" s="18"/>
      <c r="H25" s="18"/>
      <c r="I25" s="18"/>
      <c r="J25" s="64"/>
      <c r="K25" s="65" t="s">
        <v>261</v>
      </c>
      <c r="L25" s="156">
        <f>VLOOKUP($BY36,$BX$37:$CA$98,4,FALSE)</f>
        <v>0.91194399999999998</v>
      </c>
      <c r="M25" s="67"/>
      <c r="N25" s="67"/>
      <c r="O25" s="10"/>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115"/>
      <c r="AN25" s="115"/>
      <c r="AO25" s="115"/>
      <c r="AP25" s="115"/>
      <c r="AQ25" s="115"/>
      <c r="AR25" s="115"/>
      <c r="AS25" s="115"/>
      <c r="AT25" s="115"/>
      <c r="AU25" s="115"/>
      <c r="AV25" s="115"/>
      <c r="AW25" s="115"/>
      <c r="AX25" s="115"/>
      <c r="CL25" s="93">
        <v>2497</v>
      </c>
      <c r="CM25" s="93">
        <v>71115</v>
      </c>
      <c r="CN25" s="93">
        <v>2931</v>
      </c>
    </row>
    <row r="26" spans="1:92" ht="18" customHeight="1">
      <c r="A26" s="113"/>
      <c r="C26" s="9"/>
      <c r="D26" s="9"/>
      <c r="E26" s="9"/>
      <c r="G26" s="18"/>
      <c r="H26" s="18"/>
      <c r="I26" s="68"/>
      <c r="J26" s="18"/>
      <c r="K26" s="68"/>
      <c r="L26" s="19"/>
      <c r="M26" s="20"/>
      <c r="N26" s="20"/>
      <c r="O26" s="10"/>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BZ26" s="92">
        <v>0</v>
      </c>
      <c r="CA26" s="92">
        <v>0</v>
      </c>
      <c r="CB26" s="92">
        <v>0</v>
      </c>
      <c r="CC26" s="92">
        <v>1</v>
      </c>
      <c r="CD26" s="92">
        <v>1</v>
      </c>
      <c r="CL26" s="93">
        <v>24970</v>
      </c>
      <c r="CM26" s="93">
        <v>71116</v>
      </c>
      <c r="CN26" s="93">
        <v>294</v>
      </c>
    </row>
    <row r="27" spans="1:92" ht="22.5" customHeight="1">
      <c r="A27" s="113"/>
      <c r="C27" s="9"/>
      <c r="D27" s="9"/>
      <c r="E27" s="9"/>
      <c r="F27" s="124"/>
      <c r="G27" s="125"/>
      <c r="H27" s="126"/>
      <c r="I27" s="126"/>
      <c r="J27" s="126"/>
      <c r="K27" s="126"/>
      <c r="L27" s="127" t="s">
        <v>259</v>
      </c>
      <c r="M27" s="131">
        <f>(M20*77%*L25)+(M20*23%)</f>
        <v>1854.5291370234268</v>
      </c>
      <c r="N27" s="129"/>
      <c r="O27" s="130"/>
      <c r="P27" s="115"/>
      <c r="Q27" s="115"/>
      <c r="R27" s="115"/>
      <c r="S27" s="115"/>
      <c r="T27" s="115"/>
      <c r="U27" s="115"/>
      <c r="V27" s="115"/>
      <c r="W27" s="115"/>
      <c r="X27" s="115"/>
      <c r="Y27" s="115"/>
      <c r="Z27" s="115"/>
      <c r="AA27" s="115"/>
      <c r="AB27" s="115"/>
      <c r="AC27" s="115"/>
      <c r="AD27" s="115"/>
      <c r="AE27" s="115"/>
      <c r="AF27" s="115"/>
      <c r="AG27" s="115"/>
      <c r="AH27" s="115"/>
      <c r="AI27" s="115"/>
      <c r="AJ27" s="115"/>
      <c r="AK27" s="115"/>
      <c r="AL27" s="115"/>
      <c r="AM27" s="115"/>
      <c r="AN27" s="115"/>
      <c r="AO27" s="115"/>
      <c r="AP27" s="115"/>
      <c r="AQ27" s="115"/>
      <c r="AR27" s="115"/>
      <c r="AS27" s="115"/>
      <c r="AT27" s="115"/>
      <c r="AU27" s="115"/>
      <c r="AV27" s="115"/>
      <c r="AW27" s="115"/>
      <c r="AX27" s="115"/>
      <c r="CL27" s="93">
        <v>24971</v>
      </c>
      <c r="CM27" s="93">
        <v>71117</v>
      </c>
      <c r="CN27" s="93">
        <v>2940</v>
      </c>
    </row>
    <row r="28" spans="1:92" ht="10.5" customHeight="1">
      <c r="A28" s="113"/>
      <c r="C28" s="9"/>
      <c r="D28" s="9"/>
      <c r="E28" s="9"/>
      <c r="G28" s="18"/>
      <c r="H28" s="18"/>
      <c r="I28" s="18"/>
      <c r="J28" s="18"/>
      <c r="K28" s="18"/>
      <c r="L28" s="19"/>
      <c r="M28" s="20"/>
      <c r="N28" s="20"/>
      <c r="O28" s="10"/>
      <c r="P28" s="115"/>
      <c r="Q28" s="115"/>
      <c r="R28" s="115"/>
      <c r="S28" s="115"/>
      <c r="T28" s="115"/>
      <c r="U28" s="115"/>
      <c r="V28" s="115"/>
      <c r="W28" s="115"/>
      <c r="X28" s="115"/>
      <c r="Y28" s="115"/>
      <c r="Z28" s="115"/>
      <c r="AA28" s="115"/>
      <c r="AB28" s="115"/>
      <c r="AC28" s="115"/>
      <c r="AD28" s="115"/>
      <c r="AE28" s="115"/>
      <c r="AF28" s="115"/>
      <c r="AG28" s="115"/>
      <c r="AH28" s="115"/>
      <c r="AI28" s="115"/>
      <c r="AJ28" s="115"/>
      <c r="AK28" s="115"/>
      <c r="AL28" s="115"/>
      <c r="AM28" s="115"/>
      <c r="AN28" s="115"/>
      <c r="AO28" s="115"/>
      <c r="AP28" s="115"/>
      <c r="AQ28" s="115"/>
      <c r="AR28" s="115"/>
      <c r="AS28" s="115"/>
      <c r="AT28" s="115"/>
      <c r="AU28" s="115"/>
      <c r="AV28" s="115"/>
      <c r="AW28" s="115"/>
      <c r="AX28" s="115"/>
      <c r="CL28" s="93">
        <v>2498</v>
      </c>
      <c r="CM28" s="93">
        <v>71118</v>
      </c>
      <c r="CN28" s="93">
        <v>2941</v>
      </c>
    </row>
    <row r="29" spans="1:92">
      <c r="A29" s="113"/>
      <c r="C29" s="9"/>
      <c r="D29" s="9"/>
      <c r="E29" s="9"/>
      <c r="G29" s="22" t="s">
        <v>277</v>
      </c>
      <c r="H29" s="18"/>
      <c r="I29" s="18"/>
      <c r="J29" s="18"/>
      <c r="K29" s="18"/>
      <c r="L29" s="19"/>
      <c r="M29" s="21"/>
      <c r="N29" s="21"/>
      <c r="O29" s="11"/>
      <c r="P29" s="119"/>
      <c r="Q29" s="119"/>
      <c r="R29" s="119"/>
      <c r="S29" s="119"/>
      <c r="T29" s="119"/>
      <c r="U29" s="119"/>
      <c r="V29" s="119"/>
      <c r="W29" s="119"/>
      <c r="X29" s="119"/>
      <c r="Y29" s="119"/>
      <c r="Z29" s="119"/>
      <c r="AA29" s="119"/>
      <c r="AB29" s="119"/>
      <c r="AC29" s="119"/>
      <c r="AD29" s="119"/>
      <c r="AE29" s="119"/>
      <c r="AF29" s="119"/>
      <c r="AG29" s="119"/>
      <c r="AH29" s="119"/>
      <c r="AI29" s="119"/>
      <c r="AJ29" s="119"/>
      <c r="AK29" s="119"/>
      <c r="AL29" s="119"/>
      <c r="AM29" s="119"/>
      <c r="AN29" s="119"/>
      <c r="AO29" s="119"/>
      <c r="AP29" s="119"/>
      <c r="AQ29" s="119"/>
      <c r="AR29" s="119"/>
      <c r="AS29" s="119"/>
      <c r="AT29" s="119"/>
      <c r="AU29" s="119"/>
      <c r="AV29" s="119"/>
      <c r="AW29" s="119"/>
      <c r="AX29" s="119"/>
      <c r="AY29" s="7"/>
      <c r="AZ29" s="7"/>
      <c r="BA29" s="7"/>
      <c r="BB29" s="7"/>
      <c r="BC29" s="7"/>
      <c r="BD29" s="7"/>
      <c r="BE29" s="7"/>
      <c r="BF29" s="7"/>
      <c r="BG29" s="7"/>
      <c r="BH29" s="7"/>
      <c r="BI29" s="7"/>
      <c r="BJ29" s="7"/>
      <c r="BK29" s="7"/>
      <c r="BL29" s="7"/>
      <c r="BM29" s="7"/>
      <c r="BN29" s="7"/>
      <c r="BO29" s="7"/>
      <c r="BP29" s="155"/>
      <c r="BQ29" s="94"/>
      <c r="BR29" s="94"/>
      <c r="BS29" s="94"/>
      <c r="CL29" s="93">
        <v>24980</v>
      </c>
      <c r="CM29" s="95">
        <v>71119</v>
      </c>
      <c r="CN29" s="93">
        <v>29410</v>
      </c>
    </row>
    <row r="30" spans="1:92">
      <c r="A30" s="113"/>
      <c r="C30" s="9"/>
      <c r="D30" s="9"/>
      <c r="E30" s="9"/>
      <c r="G30" s="22"/>
      <c r="H30" s="18"/>
      <c r="I30" s="68"/>
      <c r="J30" s="18"/>
      <c r="K30" s="69" t="s">
        <v>271</v>
      </c>
      <c r="L30" s="70">
        <f>BS24</f>
        <v>3660</v>
      </c>
      <c r="M30" s="21"/>
      <c r="N30" s="21"/>
      <c r="O30" s="11"/>
      <c r="P30" s="119"/>
      <c r="Q30" s="119"/>
      <c r="R30" s="119"/>
      <c r="S30" s="119"/>
      <c r="T30" s="119"/>
      <c r="U30" s="119"/>
      <c r="V30" s="119"/>
      <c r="W30" s="119"/>
      <c r="X30" s="119"/>
      <c r="Y30" s="119"/>
      <c r="Z30" s="119"/>
      <c r="AA30" s="119"/>
      <c r="AB30" s="119"/>
      <c r="AC30" s="119"/>
      <c r="AD30" s="119"/>
      <c r="AE30" s="119"/>
      <c r="AF30" s="119"/>
      <c r="AG30" s="119"/>
      <c r="AH30" s="119"/>
      <c r="AI30" s="119"/>
      <c r="AJ30" s="119"/>
      <c r="AK30" s="119"/>
      <c r="AL30" s="119"/>
      <c r="AM30" s="119"/>
      <c r="AN30" s="119"/>
      <c r="AO30" s="119"/>
      <c r="AP30" s="119"/>
      <c r="AQ30" s="119"/>
      <c r="AR30" s="119"/>
      <c r="AS30" s="119"/>
      <c r="AT30" s="119"/>
      <c r="AU30" s="119"/>
      <c r="AV30" s="119"/>
      <c r="AW30" s="119"/>
      <c r="AX30" s="119"/>
      <c r="AY30" s="7"/>
      <c r="AZ30" s="7"/>
      <c r="BA30" s="7"/>
      <c r="BB30" s="7"/>
      <c r="BC30" s="7"/>
      <c r="BD30" s="7"/>
      <c r="BE30" s="7"/>
      <c r="BF30" s="7"/>
      <c r="BG30" s="7"/>
      <c r="BH30" s="7"/>
      <c r="BI30" s="7"/>
      <c r="BJ30" s="7"/>
      <c r="BK30" s="7"/>
      <c r="BL30" s="7"/>
      <c r="BM30" s="7"/>
      <c r="BN30" s="7"/>
      <c r="BO30" s="7"/>
      <c r="BP30" s="155"/>
      <c r="BQ30" s="94"/>
      <c r="BR30" s="94"/>
      <c r="BS30" s="94"/>
      <c r="CL30" s="93">
        <v>24981</v>
      </c>
      <c r="CM30" s="93">
        <v>71120</v>
      </c>
      <c r="CN30" s="93">
        <v>29411</v>
      </c>
    </row>
    <row r="31" spans="1:92" ht="14.25" customHeight="1">
      <c r="A31" s="113"/>
      <c r="C31" s="9"/>
      <c r="D31" s="9"/>
      <c r="E31" s="9"/>
      <c r="G31" s="18"/>
      <c r="H31" s="18"/>
      <c r="I31" s="18"/>
      <c r="J31" s="18"/>
      <c r="K31" s="18"/>
      <c r="L31" s="19"/>
      <c r="M31" s="20"/>
      <c r="N31" s="20"/>
      <c r="O31" s="10"/>
      <c r="P31" s="115"/>
      <c r="Q31" s="115"/>
      <c r="R31" s="115"/>
      <c r="S31" s="115"/>
      <c r="T31" s="115"/>
      <c r="U31" s="115"/>
      <c r="V31" s="115"/>
      <c r="W31" s="115"/>
      <c r="X31" s="115"/>
      <c r="Y31" s="115"/>
      <c r="Z31" s="115"/>
      <c r="AA31" s="115"/>
      <c r="AB31" s="115"/>
      <c r="AC31" s="115"/>
      <c r="AD31" s="115"/>
      <c r="AE31" s="115"/>
      <c r="AF31" s="115"/>
      <c r="AG31" s="115"/>
      <c r="AH31" s="115"/>
      <c r="AI31" s="115"/>
      <c r="AJ31" s="115"/>
      <c r="AK31" s="115"/>
      <c r="AL31" s="115"/>
      <c r="AM31" s="115"/>
      <c r="AN31" s="115"/>
      <c r="AO31" s="115"/>
      <c r="AP31" s="115"/>
      <c r="AQ31" s="115"/>
      <c r="AR31" s="115"/>
      <c r="AS31" s="115"/>
      <c r="AT31" s="115"/>
      <c r="AU31" s="115"/>
      <c r="AV31" s="115"/>
      <c r="AW31" s="115"/>
      <c r="AX31" s="115"/>
      <c r="CL31" s="93">
        <v>2499</v>
      </c>
      <c r="CM31" s="93">
        <v>71121</v>
      </c>
      <c r="CN31" s="93">
        <v>2948</v>
      </c>
    </row>
    <row r="32" spans="1:92" ht="25.5">
      <c r="A32" s="113"/>
      <c r="C32" s="9"/>
      <c r="D32" s="9"/>
      <c r="E32" s="9"/>
      <c r="G32" s="146" t="s">
        <v>1</v>
      </c>
      <c r="H32" s="146"/>
      <c r="I32" s="71" t="s">
        <v>275</v>
      </c>
      <c r="J32" s="72" t="s">
        <v>265</v>
      </c>
      <c r="K32" s="71" t="s">
        <v>274</v>
      </c>
      <c r="L32" s="19"/>
      <c r="M32" s="20"/>
      <c r="N32" s="20"/>
      <c r="O32" s="10"/>
      <c r="P32" s="115"/>
      <c r="Q32" s="115"/>
      <c r="R32" s="115"/>
      <c r="S32" s="115"/>
      <c r="T32" s="115"/>
      <c r="U32" s="115"/>
      <c r="V32" s="115"/>
      <c r="W32" s="115"/>
      <c r="X32" s="115"/>
      <c r="Y32" s="115"/>
      <c r="Z32" s="115"/>
      <c r="AA32" s="115"/>
      <c r="AB32" s="115"/>
      <c r="AC32" s="115"/>
      <c r="AD32" s="115"/>
      <c r="AE32" s="115"/>
      <c r="AF32" s="115"/>
      <c r="AG32" s="115"/>
      <c r="AH32" s="115"/>
      <c r="AI32" s="115"/>
      <c r="AJ32" s="115"/>
      <c r="AK32" s="115"/>
      <c r="AL32" s="115"/>
      <c r="AM32" s="115"/>
      <c r="AN32" s="115"/>
      <c r="AO32" s="115"/>
      <c r="AP32" s="115"/>
      <c r="AQ32" s="115"/>
      <c r="AR32" s="115"/>
      <c r="AS32" s="115"/>
      <c r="AT32" s="115"/>
      <c r="AU32" s="115"/>
      <c r="AV32" s="115"/>
      <c r="AW32" s="115"/>
      <c r="AX32" s="115"/>
      <c r="CL32" s="93">
        <v>24990</v>
      </c>
      <c r="CM32" s="93">
        <v>71122</v>
      </c>
      <c r="CN32" s="93">
        <v>2949</v>
      </c>
    </row>
    <row r="33" spans="1:94" ht="15.75" customHeight="1">
      <c r="A33" s="113"/>
      <c r="C33" s="9"/>
      <c r="D33" s="9"/>
      <c r="E33" s="9"/>
      <c r="G33" s="135" t="s">
        <v>2</v>
      </c>
      <c r="H33" s="136"/>
      <c r="I33" s="105">
        <v>102.15</v>
      </c>
      <c r="J33" s="106">
        <v>0</v>
      </c>
      <c r="K33" s="107">
        <f t="shared" ref="K33:K42" si="0">J33*I33</f>
        <v>0</v>
      </c>
      <c r="L33" s="19"/>
      <c r="M33" s="20"/>
      <c r="N33" s="20"/>
      <c r="O33" s="10"/>
      <c r="P33" s="115"/>
      <c r="Q33" s="115"/>
      <c r="R33" s="115"/>
      <c r="S33" s="115"/>
      <c r="T33" s="115"/>
      <c r="U33" s="115"/>
      <c r="V33" s="115"/>
      <c r="W33" s="115"/>
      <c r="X33" s="115"/>
      <c r="Y33" s="115"/>
      <c r="Z33" s="115"/>
      <c r="AA33" s="115"/>
      <c r="AB33" s="115"/>
      <c r="AC33" s="115"/>
      <c r="AD33" s="115"/>
      <c r="AE33" s="115"/>
      <c r="AF33" s="115"/>
      <c r="AG33" s="115"/>
      <c r="AH33" s="115"/>
      <c r="AI33" s="115"/>
      <c r="AJ33" s="115"/>
      <c r="AK33" s="115"/>
      <c r="AL33" s="115"/>
      <c r="AM33" s="115"/>
      <c r="AN33" s="115"/>
      <c r="AO33" s="115"/>
      <c r="AP33" s="115"/>
      <c r="AQ33" s="115"/>
      <c r="AR33" s="115"/>
      <c r="AS33" s="115"/>
      <c r="AT33" s="115"/>
      <c r="AU33" s="115"/>
      <c r="AV33" s="115"/>
      <c r="AW33" s="115"/>
      <c r="AX33" s="115"/>
      <c r="CL33" s="93">
        <v>24991</v>
      </c>
      <c r="CM33" s="93">
        <v>71123</v>
      </c>
      <c r="CN33" s="93">
        <v>310</v>
      </c>
    </row>
    <row r="34" spans="1:94" ht="15.75" customHeight="1">
      <c r="A34" s="113"/>
      <c r="C34" s="9"/>
      <c r="D34" s="9"/>
      <c r="E34" s="9"/>
      <c r="G34" s="137" t="s">
        <v>3</v>
      </c>
      <c r="H34" s="138"/>
      <c r="I34" s="108">
        <v>113.89</v>
      </c>
      <c r="J34" s="109">
        <v>0</v>
      </c>
      <c r="K34" s="110">
        <f t="shared" si="0"/>
        <v>0</v>
      </c>
      <c r="L34" s="19"/>
      <c r="M34" s="20"/>
      <c r="N34" s="20"/>
      <c r="O34" s="10"/>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34" s="115"/>
      <c r="AN34" s="115"/>
      <c r="AO34" s="115"/>
      <c r="AP34" s="115"/>
      <c r="AQ34" s="115"/>
      <c r="AR34" s="115"/>
      <c r="AS34" s="115"/>
      <c r="AT34" s="115"/>
      <c r="AU34" s="115"/>
      <c r="AV34" s="115"/>
      <c r="AW34" s="115"/>
      <c r="AX34" s="115"/>
      <c r="CL34" s="93">
        <v>25002</v>
      </c>
      <c r="CM34" s="93">
        <v>71124</v>
      </c>
      <c r="CN34" s="93">
        <v>3100</v>
      </c>
    </row>
    <row r="35" spans="1:94" ht="15.75" customHeight="1">
      <c r="A35" s="113"/>
      <c r="C35" s="9"/>
      <c r="D35" s="9"/>
      <c r="E35" s="9"/>
      <c r="G35" s="135" t="s">
        <v>4</v>
      </c>
      <c r="H35" s="136"/>
      <c r="I35" s="105">
        <v>112.83</v>
      </c>
      <c r="J35" s="109">
        <v>0</v>
      </c>
      <c r="K35" s="107">
        <f t="shared" si="0"/>
        <v>0</v>
      </c>
      <c r="L35" s="19"/>
      <c r="M35" s="20"/>
      <c r="N35" s="20"/>
      <c r="O35" s="10"/>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BZ35" s="92" t="s">
        <v>535</v>
      </c>
      <c r="CL35" s="93">
        <v>25003</v>
      </c>
      <c r="CM35" s="93">
        <v>71125</v>
      </c>
      <c r="CN35" s="93">
        <v>3102</v>
      </c>
    </row>
    <row r="36" spans="1:94" ht="15.75" customHeight="1">
      <c r="A36" s="113"/>
      <c r="C36" s="9"/>
      <c r="D36" s="9"/>
      <c r="E36" s="9"/>
      <c r="G36" s="137" t="s">
        <v>5</v>
      </c>
      <c r="H36" s="138"/>
      <c r="I36" s="108">
        <v>108.67</v>
      </c>
      <c r="J36" s="109">
        <v>0</v>
      </c>
      <c r="K36" s="110">
        <f t="shared" si="0"/>
        <v>0</v>
      </c>
      <c r="L36" s="19"/>
      <c r="M36" s="20"/>
      <c r="N36" s="20"/>
      <c r="O36" s="10"/>
      <c r="P36" s="115"/>
      <c r="Q36" s="115"/>
      <c r="R36" s="115"/>
      <c r="S36" s="115"/>
      <c r="T36" s="115"/>
      <c r="U36" s="115"/>
      <c r="V36" s="115"/>
      <c r="W36" s="115"/>
      <c r="X36" s="115"/>
      <c r="Y36" s="115"/>
      <c r="Z36" s="115"/>
      <c r="AA36" s="115"/>
      <c r="AB36" s="115"/>
      <c r="AC36" s="115"/>
      <c r="AD36" s="115"/>
      <c r="AE36" s="115"/>
      <c r="AF36" s="115"/>
      <c r="AG36" s="115"/>
      <c r="AH36" s="115"/>
      <c r="AI36" s="115"/>
      <c r="AJ36" s="115"/>
      <c r="AK36" s="115"/>
      <c r="AL36" s="115"/>
      <c r="AM36" s="115"/>
      <c r="AN36" s="115"/>
      <c r="AO36" s="115"/>
      <c r="AP36" s="115"/>
      <c r="AQ36" s="115"/>
      <c r="AR36" s="115"/>
      <c r="AS36" s="115"/>
      <c r="AT36" s="115"/>
      <c r="AU36" s="115"/>
      <c r="AV36" s="115"/>
      <c r="AW36" s="115"/>
      <c r="AX36" s="115"/>
      <c r="BY36" s="92">
        <v>1</v>
      </c>
      <c r="CL36" s="93">
        <v>2501</v>
      </c>
      <c r="CM36" s="93">
        <v>71126</v>
      </c>
      <c r="CN36" s="93">
        <v>3108</v>
      </c>
    </row>
    <row r="37" spans="1:94" ht="15.75" customHeight="1">
      <c r="A37" s="113"/>
      <c r="C37" s="9"/>
      <c r="D37" s="9"/>
      <c r="E37" s="9"/>
      <c r="G37" s="135" t="s">
        <v>6</v>
      </c>
      <c r="H37" s="136"/>
      <c r="I37" s="105">
        <v>17.920000000000002</v>
      </c>
      <c r="J37" s="109">
        <v>0</v>
      </c>
      <c r="K37" s="107">
        <f t="shared" si="0"/>
        <v>0</v>
      </c>
      <c r="L37" s="19"/>
      <c r="M37" s="20"/>
      <c r="N37" s="20"/>
      <c r="O37" s="10"/>
      <c r="P37" s="115"/>
      <c r="Q37" s="115"/>
      <c r="R37" s="115"/>
      <c r="S37" s="115"/>
      <c r="T37" s="115"/>
      <c r="U37" s="115"/>
      <c r="V37" s="115"/>
      <c r="W37" s="115"/>
      <c r="X37" s="115"/>
      <c r="Y37" s="115"/>
      <c r="Z37" s="115"/>
      <c r="AA37" s="115"/>
      <c r="AB37" s="115"/>
      <c r="AC37" s="115"/>
      <c r="AD37" s="115"/>
      <c r="AE37" s="115"/>
      <c r="AF37" s="115"/>
      <c r="AG37" s="115"/>
      <c r="AH37" s="115"/>
      <c r="AI37" s="115"/>
      <c r="AJ37" s="115"/>
      <c r="AK37" s="115"/>
      <c r="AL37" s="115"/>
      <c r="AM37" s="115"/>
      <c r="AN37" s="115"/>
      <c r="AO37" s="115"/>
      <c r="AP37" s="115"/>
      <c r="AQ37" s="115"/>
      <c r="AR37" s="115"/>
      <c r="AS37" s="115"/>
      <c r="AT37" s="115"/>
      <c r="AU37" s="115"/>
      <c r="AV37" s="115"/>
      <c r="AW37" s="115"/>
      <c r="AX37" s="115"/>
      <c r="BX37" s="92">
        <v>1</v>
      </c>
      <c r="BY37" s="92" t="s">
        <v>170</v>
      </c>
      <c r="BZ37" s="92" t="s">
        <v>181</v>
      </c>
      <c r="CA37" s="92">
        <v>0.91194399999999998</v>
      </c>
      <c r="CL37" s="93">
        <v>25010</v>
      </c>
      <c r="CM37" s="93">
        <v>71127</v>
      </c>
      <c r="CN37" s="93">
        <v>3109</v>
      </c>
    </row>
    <row r="38" spans="1:94" s="1" customFormat="1" ht="15.75" customHeight="1">
      <c r="A38" s="113"/>
      <c r="B38" s="8"/>
      <c r="C38" s="9"/>
      <c r="D38" s="9"/>
      <c r="E38" s="9"/>
      <c r="F38" s="8"/>
      <c r="G38" s="137" t="s">
        <v>7</v>
      </c>
      <c r="H38" s="138"/>
      <c r="I38" s="108">
        <v>4.4800000000000004</v>
      </c>
      <c r="J38" s="109">
        <v>0</v>
      </c>
      <c r="K38" s="110">
        <f t="shared" si="0"/>
        <v>0</v>
      </c>
      <c r="L38" s="19"/>
      <c r="M38" s="21"/>
      <c r="N38" s="21"/>
      <c r="O38" s="11"/>
      <c r="P38" s="119"/>
      <c r="Q38" s="119"/>
      <c r="R38" s="119"/>
      <c r="S38" s="119"/>
      <c r="T38" s="119"/>
      <c r="U38" s="119"/>
      <c r="V38" s="119"/>
      <c r="W38" s="119"/>
      <c r="X38" s="119"/>
      <c r="Y38" s="119"/>
      <c r="Z38" s="119"/>
      <c r="AA38" s="119"/>
      <c r="AB38" s="119"/>
      <c r="AC38" s="119"/>
      <c r="AD38" s="119"/>
      <c r="AE38" s="119"/>
      <c r="AF38" s="119"/>
      <c r="AG38" s="119"/>
      <c r="AH38" s="119"/>
      <c r="AI38" s="119"/>
      <c r="AJ38" s="119"/>
      <c r="AK38" s="119"/>
      <c r="AL38" s="119"/>
      <c r="AM38" s="119"/>
      <c r="AN38" s="119"/>
      <c r="AO38" s="119"/>
      <c r="AP38" s="119"/>
      <c r="AQ38" s="119"/>
      <c r="AR38" s="119"/>
      <c r="AS38" s="119"/>
      <c r="AT38" s="119"/>
      <c r="AU38" s="119"/>
      <c r="AV38" s="119"/>
      <c r="AW38" s="119"/>
      <c r="AX38" s="119"/>
      <c r="AY38" s="7"/>
      <c r="AZ38" s="7"/>
      <c r="BA38" s="7"/>
      <c r="BB38" s="7"/>
      <c r="BC38" s="7"/>
      <c r="BD38" s="7"/>
      <c r="BE38" s="7"/>
      <c r="BF38" s="7"/>
      <c r="BG38" s="7"/>
      <c r="BH38" s="7"/>
      <c r="BI38" s="7"/>
      <c r="BJ38" s="7"/>
      <c r="BK38" s="7"/>
      <c r="BL38" s="7"/>
      <c r="BM38" s="7"/>
      <c r="BN38" s="7"/>
      <c r="BO38" s="7"/>
      <c r="BP38" s="155"/>
      <c r="BQ38" s="94"/>
      <c r="BR38" s="94"/>
      <c r="BS38" s="94"/>
      <c r="BT38" s="92"/>
      <c r="BU38" s="92"/>
      <c r="BV38" s="92"/>
      <c r="BW38" s="92"/>
      <c r="BX38" s="92">
        <v>2</v>
      </c>
      <c r="BY38" s="92" t="s">
        <v>179</v>
      </c>
      <c r="BZ38" s="92" t="s">
        <v>189</v>
      </c>
      <c r="CA38" s="92">
        <v>0.90320800000000001</v>
      </c>
      <c r="CB38" s="92"/>
      <c r="CC38" s="92"/>
      <c r="CD38" s="92"/>
      <c r="CE38" s="92"/>
      <c r="CF38" s="92"/>
      <c r="CG38" s="92"/>
      <c r="CH38" s="92"/>
      <c r="CI38" s="92"/>
      <c r="CJ38" s="92"/>
      <c r="CK38" s="92"/>
      <c r="CL38" s="93">
        <v>25011</v>
      </c>
      <c r="CM38" s="93">
        <v>71128</v>
      </c>
      <c r="CN38" s="93">
        <v>3310</v>
      </c>
      <c r="CO38" s="93"/>
      <c r="CP38" s="154"/>
    </row>
    <row r="39" spans="1:94" s="1" customFormat="1" ht="15.75" customHeight="1">
      <c r="A39" s="113"/>
      <c r="B39" s="8"/>
      <c r="C39" s="9"/>
      <c r="D39" s="9"/>
      <c r="E39" s="9"/>
      <c r="F39" s="8"/>
      <c r="G39" s="135" t="s">
        <v>8</v>
      </c>
      <c r="H39" s="136"/>
      <c r="I39" s="105">
        <v>102.15</v>
      </c>
      <c r="J39" s="109">
        <v>0</v>
      </c>
      <c r="K39" s="107">
        <f t="shared" si="0"/>
        <v>0</v>
      </c>
      <c r="L39" s="19"/>
      <c r="M39" s="20"/>
      <c r="N39" s="20"/>
      <c r="O39" s="10"/>
      <c r="P39" s="115"/>
      <c r="Q39" s="115"/>
      <c r="R39" s="115"/>
      <c r="S39" s="115"/>
      <c r="T39" s="115"/>
      <c r="U39" s="115"/>
      <c r="V39" s="115"/>
      <c r="W39" s="115"/>
      <c r="X39" s="115"/>
      <c r="Y39" s="115"/>
      <c r="Z39" s="115"/>
      <c r="AA39" s="115"/>
      <c r="AB39" s="115"/>
      <c r="AC39" s="115"/>
      <c r="AD39" s="115"/>
      <c r="AE39" s="115"/>
      <c r="AF39" s="115"/>
      <c r="AG39" s="115"/>
      <c r="AH39" s="115"/>
      <c r="AI39" s="115"/>
      <c r="AJ39" s="115"/>
      <c r="AK39" s="115"/>
      <c r="AL39" s="115"/>
      <c r="AM39" s="115"/>
      <c r="AN39" s="115"/>
      <c r="AO39" s="115"/>
      <c r="AP39" s="115"/>
      <c r="AQ39" s="115"/>
      <c r="AR39" s="115"/>
      <c r="AS39" s="115"/>
      <c r="AT39" s="115"/>
      <c r="AU39" s="115"/>
      <c r="AV39" s="115"/>
      <c r="AW39" s="115"/>
      <c r="AX39" s="115"/>
      <c r="AY39" s="14"/>
      <c r="AZ39" s="14"/>
      <c r="BA39" s="14"/>
      <c r="BB39" s="14"/>
      <c r="BC39" s="14"/>
      <c r="BD39" s="14"/>
      <c r="BE39" s="14"/>
      <c r="BF39" s="14"/>
      <c r="BG39" s="14"/>
      <c r="BH39" s="14"/>
      <c r="BI39" s="14"/>
      <c r="BJ39" s="14"/>
      <c r="BK39" s="14"/>
      <c r="BL39" s="14"/>
      <c r="BM39" s="14"/>
      <c r="BN39" s="14"/>
      <c r="BO39" s="14"/>
      <c r="BP39" s="153"/>
      <c r="BQ39" s="91"/>
      <c r="BR39" s="91"/>
      <c r="BS39" s="91"/>
      <c r="BT39" s="92"/>
      <c r="BU39" s="92"/>
      <c r="BV39" s="92"/>
      <c r="BW39" s="92"/>
      <c r="BX39" s="92">
        <v>3</v>
      </c>
      <c r="BY39" s="92" t="s">
        <v>176</v>
      </c>
      <c r="BZ39" s="92" t="s">
        <v>186</v>
      </c>
      <c r="CA39" s="92">
        <v>0.99143300000000001</v>
      </c>
      <c r="CB39" s="92"/>
      <c r="CC39" s="92"/>
      <c r="CD39" s="92"/>
      <c r="CE39" s="92"/>
      <c r="CF39" s="92"/>
      <c r="CG39" s="92"/>
      <c r="CH39" s="92"/>
      <c r="CI39" s="92"/>
      <c r="CJ39" s="92"/>
      <c r="CK39" s="92"/>
      <c r="CL39" s="93">
        <v>25012</v>
      </c>
      <c r="CM39" s="93">
        <v>71129</v>
      </c>
      <c r="CN39" s="93">
        <v>3311</v>
      </c>
      <c r="CO39" s="93"/>
      <c r="CP39" s="154"/>
    </row>
    <row r="40" spans="1:94" s="1" customFormat="1" ht="15.75" customHeight="1">
      <c r="A40" s="113"/>
      <c r="B40" s="8"/>
      <c r="C40" s="9"/>
      <c r="D40" s="9"/>
      <c r="E40" s="9"/>
      <c r="F40" s="8"/>
      <c r="G40" s="137" t="s">
        <v>9</v>
      </c>
      <c r="H40" s="138"/>
      <c r="I40" s="108" t="s">
        <v>10</v>
      </c>
      <c r="J40" s="109">
        <v>0</v>
      </c>
      <c r="K40" s="110">
        <f t="shared" si="0"/>
        <v>0</v>
      </c>
      <c r="L40" s="19"/>
      <c r="M40" s="20"/>
      <c r="N40" s="20"/>
      <c r="O40" s="10"/>
      <c r="P40" s="115"/>
      <c r="Q40" s="115"/>
      <c r="R40" s="115"/>
      <c r="S40" s="115"/>
      <c r="T40" s="115"/>
      <c r="U40" s="115"/>
      <c r="V40" s="115"/>
      <c r="W40" s="115"/>
      <c r="X40" s="115"/>
      <c r="Y40" s="115"/>
      <c r="Z40" s="115"/>
      <c r="AA40" s="115"/>
      <c r="AB40" s="115"/>
      <c r="AC40" s="115"/>
      <c r="AD40" s="115"/>
      <c r="AE40" s="115"/>
      <c r="AF40" s="115"/>
      <c r="AG40" s="115"/>
      <c r="AH40" s="115"/>
      <c r="AI40" s="115"/>
      <c r="AJ40" s="115"/>
      <c r="AK40" s="115"/>
      <c r="AL40" s="115"/>
      <c r="AM40" s="115"/>
      <c r="AN40" s="115"/>
      <c r="AO40" s="115"/>
      <c r="AP40" s="115"/>
      <c r="AQ40" s="115"/>
      <c r="AR40" s="115"/>
      <c r="AS40" s="115"/>
      <c r="AT40" s="115"/>
      <c r="AU40" s="115"/>
      <c r="AV40" s="115"/>
      <c r="AW40" s="115"/>
      <c r="AX40" s="115"/>
      <c r="AY40" s="14"/>
      <c r="AZ40" s="14"/>
      <c r="BA40" s="14"/>
      <c r="BB40" s="14"/>
      <c r="BC40" s="14"/>
      <c r="BD40" s="14"/>
      <c r="BE40" s="14"/>
      <c r="BF40" s="14"/>
      <c r="BG40" s="14"/>
      <c r="BH40" s="14"/>
      <c r="BI40" s="14"/>
      <c r="BJ40" s="14"/>
      <c r="BK40" s="14"/>
      <c r="BL40" s="14"/>
      <c r="BM40" s="14"/>
      <c r="BN40" s="14"/>
      <c r="BO40" s="14"/>
      <c r="BP40" s="153"/>
      <c r="BQ40" s="91"/>
      <c r="BR40" s="91"/>
      <c r="BS40" s="91"/>
      <c r="BT40" s="92"/>
      <c r="BU40" s="92"/>
      <c r="BV40" s="92"/>
      <c r="BW40" s="92"/>
      <c r="BX40" s="92">
        <v>4</v>
      </c>
      <c r="BY40" s="92" t="s">
        <v>178</v>
      </c>
      <c r="BZ40" s="92" t="s">
        <v>188</v>
      </c>
      <c r="CA40" s="92">
        <v>0.86687099999999995</v>
      </c>
      <c r="CB40" s="92"/>
      <c r="CC40" s="92"/>
      <c r="CD40" s="92"/>
      <c r="CE40" s="92"/>
      <c r="CF40" s="92"/>
      <c r="CG40" s="92"/>
      <c r="CH40" s="92"/>
      <c r="CI40" s="92"/>
      <c r="CJ40" s="92"/>
      <c r="CK40" s="92"/>
      <c r="CL40" s="93">
        <v>25013</v>
      </c>
      <c r="CM40" s="93">
        <v>71130</v>
      </c>
      <c r="CN40" s="93">
        <v>33111</v>
      </c>
      <c r="CO40" s="93"/>
      <c r="CP40" s="154"/>
    </row>
    <row r="41" spans="1:94" s="1" customFormat="1" ht="15.75" customHeight="1">
      <c r="A41" s="113"/>
      <c r="B41" s="8"/>
      <c r="C41" s="9"/>
      <c r="D41" s="9"/>
      <c r="E41" s="9"/>
      <c r="F41" s="8"/>
      <c r="G41" s="135" t="s">
        <v>11</v>
      </c>
      <c r="H41" s="136"/>
      <c r="I41" s="105" t="s">
        <v>12</v>
      </c>
      <c r="J41" s="109">
        <v>0</v>
      </c>
      <c r="K41" s="107">
        <f t="shared" si="0"/>
        <v>0</v>
      </c>
      <c r="L41" s="19"/>
      <c r="M41" s="20"/>
      <c r="N41" s="20"/>
      <c r="O41" s="10"/>
      <c r="P41" s="115"/>
      <c r="Q41" s="115"/>
      <c r="R41" s="115"/>
      <c r="S41" s="115"/>
      <c r="T41" s="115"/>
      <c r="U41" s="115"/>
      <c r="V41" s="115"/>
      <c r="W41" s="115"/>
      <c r="X41" s="115"/>
      <c r="Y41" s="115"/>
      <c r="Z41" s="115"/>
      <c r="AA41" s="115"/>
      <c r="AB41" s="115"/>
      <c r="AC41" s="115"/>
      <c r="AD41" s="115"/>
      <c r="AE41" s="115"/>
      <c r="AF41" s="115"/>
      <c r="AG41" s="115"/>
      <c r="AH41" s="115"/>
      <c r="AI41" s="115"/>
      <c r="AJ41" s="115"/>
      <c r="AK41" s="115"/>
      <c r="AL41" s="115"/>
      <c r="AM41" s="115"/>
      <c r="AN41" s="115"/>
      <c r="AO41" s="115"/>
      <c r="AP41" s="115"/>
      <c r="AQ41" s="115"/>
      <c r="AR41" s="115"/>
      <c r="AS41" s="115"/>
      <c r="AT41" s="115"/>
      <c r="AU41" s="115"/>
      <c r="AV41" s="115"/>
      <c r="AW41" s="115"/>
      <c r="AX41" s="115"/>
      <c r="AY41" s="14"/>
      <c r="AZ41" s="14"/>
      <c r="BA41" s="14"/>
      <c r="BB41" s="14"/>
      <c r="BC41" s="14"/>
      <c r="BD41" s="14"/>
      <c r="BE41" s="14"/>
      <c r="BF41" s="14"/>
      <c r="BG41" s="14"/>
      <c r="BH41" s="14"/>
      <c r="BI41" s="14"/>
      <c r="BJ41" s="14"/>
      <c r="BK41" s="14"/>
      <c r="BL41" s="14"/>
      <c r="BM41" s="14"/>
      <c r="BN41" s="14"/>
      <c r="BO41" s="14"/>
      <c r="BP41" s="153"/>
      <c r="BQ41" s="91"/>
      <c r="BR41" s="91"/>
      <c r="BS41" s="91"/>
      <c r="BT41" s="92"/>
      <c r="BU41" s="92"/>
      <c r="BV41" s="92"/>
      <c r="BW41" s="92"/>
      <c r="BX41" s="92">
        <v>5</v>
      </c>
      <c r="BY41" s="92" t="s">
        <v>190</v>
      </c>
      <c r="BZ41" s="92" t="s">
        <v>189</v>
      </c>
      <c r="CA41" s="92">
        <v>0.90320800000000001</v>
      </c>
      <c r="CB41" s="92"/>
      <c r="CC41" s="92"/>
      <c r="CD41" s="92"/>
      <c r="CE41" s="92"/>
      <c r="CF41" s="92"/>
      <c r="CG41" s="92"/>
      <c r="CH41" s="92"/>
      <c r="CI41" s="92"/>
      <c r="CJ41" s="92"/>
      <c r="CK41" s="92"/>
      <c r="CL41" s="93">
        <v>2502</v>
      </c>
      <c r="CM41" s="95">
        <v>71131</v>
      </c>
      <c r="CN41" s="93">
        <v>33119</v>
      </c>
      <c r="CO41" s="93"/>
      <c r="CP41" s="154"/>
    </row>
    <row r="42" spans="1:94" s="1" customFormat="1" ht="15.75" customHeight="1" thickBot="1">
      <c r="A42" s="113"/>
      <c r="B42" s="8"/>
      <c r="C42" s="9"/>
      <c r="D42" s="9"/>
      <c r="E42" s="9"/>
      <c r="F42" s="8"/>
      <c r="G42" s="144" t="s">
        <v>270</v>
      </c>
      <c r="H42" s="145"/>
      <c r="I42" s="108" t="s">
        <v>13</v>
      </c>
      <c r="J42" s="109">
        <v>0</v>
      </c>
      <c r="K42" s="111">
        <f t="shared" si="0"/>
        <v>0</v>
      </c>
      <c r="L42" s="19"/>
      <c r="M42" s="21"/>
      <c r="N42" s="21"/>
      <c r="O42" s="11"/>
      <c r="P42" s="119"/>
      <c r="Q42" s="119"/>
      <c r="R42" s="119"/>
      <c r="S42" s="119"/>
      <c r="T42" s="119"/>
      <c r="U42" s="119"/>
      <c r="V42" s="119"/>
      <c r="W42" s="119"/>
      <c r="X42" s="119"/>
      <c r="Y42" s="119"/>
      <c r="Z42" s="119"/>
      <c r="AA42" s="119"/>
      <c r="AB42" s="119"/>
      <c r="AC42" s="119"/>
      <c r="AD42" s="119"/>
      <c r="AE42" s="119"/>
      <c r="AF42" s="119"/>
      <c r="AG42" s="119"/>
      <c r="AH42" s="119"/>
      <c r="AI42" s="119"/>
      <c r="AJ42" s="119"/>
      <c r="AK42" s="119"/>
      <c r="AL42" s="119"/>
      <c r="AM42" s="119"/>
      <c r="AN42" s="119"/>
      <c r="AO42" s="119"/>
      <c r="AP42" s="119"/>
      <c r="AQ42" s="119"/>
      <c r="AR42" s="119"/>
      <c r="AS42" s="119"/>
      <c r="AT42" s="119"/>
      <c r="AU42" s="119"/>
      <c r="AV42" s="119"/>
      <c r="AW42" s="119"/>
      <c r="AX42" s="119"/>
      <c r="AY42" s="7"/>
      <c r="AZ42" s="7"/>
      <c r="BA42" s="7"/>
      <c r="BB42" s="7"/>
      <c r="BC42" s="7"/>
      <c r="BD42" s="7"/>
      <c r="BE42" s="7"/>
      <c r="BF42" s="7"/>
      <c r="BG42" s="7"/>
      <c r="BH42" s="7"/>
      <c r="BI42" s="7"/>
      <c r="BJ42" s="7"/>
      <c r="BK42" s="7"/>
      <c r="BL42" s="7"/>
      <c r="BM42" s="7"/>
      <c r="BN42" s="7"/>
      <c r="BO42" s="7"/>
      <c r="BP42" s="155"/>
      <c r="BQ42" s="94"/>
      <c r="BR42" s="94"/>
      <c r="BS42" s="94"/>
      <c r="BT42" s="92"/>
      <c r="BU42" s="92"/>
      <c r="BV42" s="92"/>
      <c r="BW42" s="92"/>
      <c r="BX42" s="92">
        <v>6</v>
      </c>
      <c r="BY42" s="92" t="s">
        <v>171</v>
      </c>
      <c r="BZ42" s="92" t="s">
        <v>182</v>
      </c>
      <c r="CA42" s="92">
        <v>1.002872</v>
      </c>
      <c r="CB42" s="92"/>
      <c r="CC42" s="92"/>
      <c r="CD42" s="92"/>
      <c r="CE42" s="92"/>
      <c r="CF42" s="92"/>
      <c r="CG42" s="92"/>
      <c r="CH42" s="92"/>
      <c r="CI42" s="92"/>
      <c r="CJ42" s="92"/>
      <c r="CK42" s="92"/>
      <c r="CL42" s="93">
        <v>25020</v>
      </c>
      <c r="CM42" s="93">
        <v>71132</v>
      </c>
      <c r="CN42" s="93">
        <v>3312</v>
      </c>
      <c r="CO42" s="93"/>
      <c r="CP42" s="154"/>
    </row>
    <row r="43" spans="1:94" ht="21.75" thickTop="1">
      <c r="A43" s="113"/>
      <c r="C43" s="9"/>
      <c r="D43" s="9"/>
      <c r="E43" s="9"/>
      <c r="G43" s="141" t="s">
        <v>272</v>
      </c>
      <c r="H43" s="142"/>
      <c r="I43" s="142"/>
      <c r="J43" s="142"/>
      <c r="K43" s="79">
        <f>SUM(K33:K42)</f>
        <v>0</v>
      </c>
      <c r="L43" s="73"/>
      <c r="M43" s="20"/>
      <c r="N43" s="20"/>
      <c r="O43" s="10"/>
      <c r="P43" s="115"/>
      <c r="Q43" s="115"/>
      <c r="R43" s="115"/>
      <c r="S43" s="115"/>
      <c r="T43" s="115"/>
      <c r="U43" s="115"/>
      <c r="V43" s="115"/>
      <c r="W43" s="115"/>
      <c r="X43" s="115"/>
      <c r="Y43" s="115"/>
      <c r="Z43" s="115"/>
      <c r="AA43" s="115"/>
      <c r="AB43" s="115"/>
      <c r="AC43" s="115"/>
      <c r="AD43" s="115"/>
      <c r="AE43" s="115"/>
      <c r="AF43" s="115"/>
      <c r="AG43" s="115"/>
      <c r="AH43" s="115"/>
      <c r="AI43" s="115"/>
      <c r="AJ43" s="115"/>
      <c r="AK43" s="115"/>
      <c r="AL43" s="115"/>
      <c r="AM43" s="115"/>
      <c r="AN43" s="115"/>
      <c r="AO43" s="115"/>
      <c r="AP43" s="115"/>
      <c r="AQ43" s="115"/>
      <c r="AR43" s="115"/>
      <c r="AS43" s="115"/>
      <c r="AT43" s="115"/>
      <c r="AU43" s="115"/>
      <c r="AV43" s="115"/>
      <c r="AW43" s="115"/>
      <c r="AX43" s="115"/>
      <c r="BX43" s="92">
        <v>7</v>
      </c>
      <c r="BY43" s="92" t="s">
        <v>191</v>
      </c>
      <c r="BZ43" s="92" t="s">
        <v>189</v>
      </c>
      <c r="CA43" s="92">
        <v>0.90320800000000001</v>
      </c>
      <c r="CF43" s="92" t="s">
        <v>534</v>
      </c>
      <c r="CL43" s="93">
        <v>25021</v>
      </c>
      <c r="CM43" s="93">
        <v>71133</v>
      </c>
      <c r="CN43" s="93">
        <v>33182</v>
      </c>
    </row>
    <row r="44" spans="1:94">
      <c r="A44" s="113"/>
      <c r="C44" s="9"/>
      <c r="D44" s="9"/>
      <c r="E44" s="9"/>
      <c r="G44" s="74"/>
      <c r="H44" s="75"/>
      <c r="I44" s="75"/>
      <c r="J44" s="75" t="s">
        <v>273</v>
      </c>
      <c r="K44" s="80">
        <f>IF(K43&lt;L30,0,K43-L30)</f>
        <v>0</v>
      </c>
      <c r="L44" s="19"/>
      <c r="M44" s="20"/>
      <c r="N44" s="20"/>
      <c r="O44" s="10"/>
      <c r="P44" s="115"/>
      <c r="Q44" s="115"/>
      <c r="R44" s="115"/>
      <c r="S44" s="115"/>
      <c r="T44" s="115"/>
      <c r="U44" s="115"/>
      <c r="V44" s="115"/>
      <c r="W44" s="115"/>
      <c r="X44" s="115"/>
      <c r="Y44" s="115"/>
      <c r="Z44" s="115"/>
      <c r="AA44" s="115"/>
      <c r="AB44" s="115"/>
      <c r="AC44" s="115"/>
      <c r="AD44" s="115"/>
      <c r="AE44" s="115"/>
      <c r="AF44" s="115"/>
      <c r="AG44" s="115"/>
      <c r="AH44" s="115"/>
      <c r="AI44" s="115"/>
      <c r="AJ44" s="115"/>
      <c r="AK44" s="115"/>
      <c r="AL44" s="115"/>
      <c r="AM44" s="115"/>
      <c r="AN44" s="115"/>
      <c r="AO44" s="115"/>
      <c r="AP44" s="115"/>
      <c r="AQ44" s="115"/>
      <c r="AR44" s="115"/>
      <c r="AS44" s="115"/>
      <c r="AT44" s="115"/>
      <c r="AU44" s="115"/>
      <c r="AV44" s="115"/>
      <c r="AW44" s="115"/>
      <c r="AX44" s="115"/>
      <c r="BX44" s="92">
        <v>8</v>
      </c>
      <c r="BY44" s="92" t="s">
        <v>192</v>
      </c>
      <c r="BZ44" s="92" t="s">
        <v>188</v>
      </c>
      <c r="CA44" s="92">
        <v>0.86687099999999995</v>
      </c>
      <c r="CF44" s="92" t="s">
        <v>0</v>
      </c>
      <c r="CG44" s="90" t="s">
        <v>518</v>
      </c>
      <c r="CL44" s="93">
        <v>25022</v>
      </c>
      <c r="CM44" s="93">
        <v>71134</v>
      </c>
      <c r="CN44" s="93">
        <v>797</v>
      </c>
    </row>
    <row r="45" spans="1:94" ht="33" customHeight="1">
      <c r="A45" s="113"/>
      <c r="C45" s="9"/>
      <c r="D45" s="9"/>
      <c r="E45" s="9"/>
      <c r="G45" s="139" t="s">
        <v>276</v>
      </c>
      <c r="H45" s="140"/>
      <c r="I45" s="140"/>
      <c r="J45" s="140"/>
      <c r="K45" s="81">
        <f>((K44*77%*L25)+(K44*23%))*50%</f>
        <v>0</v>
      </c>
      <c r="L45" s="19"/>
      <c r="M45" s="20"/>
      <c r="N45" s="20"/>
      <c r="O45" s="10"/>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5"/>
      <c r="AV45" s="115"/>
      <c r="AW45" s="115"/>
      <c r="AX45" s="115"/>
      <c r="BX45" s="92">
        <v>9</v>
      </c>
      <c r="BY45" s="92" t="s">
        <v>193</v>
      </c>
      <c r="BZ45" s="92" t="s">
        <v>188</v>
      </c>
      <c r="CA45" s="92">
        <v>0.86687099999999995</v>
      </c>
      <c r="CF45" s="90" t="s">
        <v>519</v>
      </c>
      <c r="CG45" s="90" t="s">
        <v>520</v>
      </c>
      <c r="CL45" s="93">
        <v>25023</v>
      </c>
      <c r="CM45" s="93">
        <v>71135</v>
      </c>
    </row>
    <row r="46" spans="1:94" ht="10.5" customHeight="1">
      <c r="A46" s="113"/>
      <c r="C46" s="13"/>
      <c r="D46" s="13"/>
      <c r="E46" s="13"/>
      <c r="F46" s="13"/>
      <c r="G46" s="23"/>
      <c r="H46" s="23"/>
      <c r="I46" s="23"/>
      <c r="J46" s="23"/>
      <c r="K46" s="23"/>
      <c r="L46" s="45"/>
      <c r="M46" s="76"/>
      <c r="N46" s="76"/>
      <c r="O46" s="10"/>
      <c r="P46" s="115"/>
      <c r="Q46" s="115"/>
      <c r="R46" s="115"/>
      <c r="S46" s="115"/>
      <c r="T46" s="115"/>
      <c r="U46" s="115"/>
      <c r="V46" s="115"/>
      <c r="W46" s="115"/>
      <c r="X46" s="115"/>
      <c r="Y46" s="115"/>
      <c r="Z46" s="115"/>
      <c r="AA46" s="115"/>
      <c r="AB46" s="115"/>
      <c r="AC46" s="115"/>
      <c r="AD46" s="115"/>
      <c r="AE46" s="115"/>
      <c r="AF46" s="115"/>
      <c r="AG46" s="115"/>
      <c r="AH46" s="115"/>
      <c r="AI46" s="115"/>
      <c r="AJ46" s="115"/>
      <c r="AK46" s="115"/>
      <c r="AL46" s="115"/>
      <c r="AM46" s="115"/>
      <c r="AN46" s="115"/>
      <c r="AO46" s="115"/>
      <c r="AP46" s="115"/>
      <c r="AQ46" s="115"/>
      <c r="AR46" s="115"/>
      <c r="AS46" s="115"/>
      <c r="AT46" s="115"/>
      <c r="AU46" s="115"/>
      <c r="AV46" s="115"/>
      <c r="AW46" s="115"/>
      <c r="AX46" s="115"/>
      <c r="BX46" s="92">
        <v>10</v>
      </c>
      <c r="BY46" s="92" t="s">
        <v>177</v>
      </c>
      <c r="BZ46" s="92" t="s">
        <v>187</v>
      </c>
      <c r="CA46" s="92">
        <v>0.95560999999999996</v>
      </c>
      <c r="CF46" s="90" t="s">
        <v>521</v>
      </c>
      <c r="CG46" s="90">
        <v>102.15</v>
      </c>
      <c r="CL46" s="93">
        <v>2503</v>
      </c>
      <c r="CM46" s="93">
        <v>71136</v>
      </c>
    </row>
    <row r="47" spans="1:94" ht="9.75" customHeight="1">
      <c r="A47" s="113"/>
      <c r="C47" s="13"/>
      <c r="D47" s="13"/>
      <c r="E47" s="13"/>
      <c r="F47" s="13"/>
      <c r="G47" s="23"/>
      <c r="H47" s="23"/>
      <c r="I47" s="23"/>
      <c r="J47" s="23"/>
      <c r="K47" s="23"/>
      <c r="L47" s="45"/>
      <c r="M47" s="76"/>
      <c r="N47" s="76"/>
      <c r="O47" s="10"/>
      <c r="P47" s="115"/>
      <c r="Q47" s="115"/>
      <c r="R47" s="115"/>
      <c r="S47" s="115"/>
      <c r="T47" s="115"/>
      <c r="U47" s="115"/>
      <c r="V47" s="115"/>
      <c r="W47" s="115"/>
      <c r="X47" s="115"/>
      <c r="Y47" s="115"/>
      <c r="Z47" s="115"/>
      <c r="AA47" s="115"/>
      <c r="AB47" s="115"/>
      <c r="AC47" s="115"/>
      <c r="AD47" s="115"/>
      <c r="AE47" s="115"/>
      <c r="AF47" s="115"/>
      <c r="AG47" s="115"/>
      <c r="AH47" s="115"/>
      <c r="AI47" s="115"/>
      <c r="AJ47" s="115"/>
      <c r="AK47" s="115"/>
      <c r="AL47" s="115"/>
      <c r="AM47" s="115"/>
      <c r="AN47" s="115"/>
      <c r="AO47" s="115"/>
      <c r="AP47" s="115"/>
      <c r="AQ47" s="115"/>
      <c r="AR47" s="115"/>
      <c r="AS47" s="115"/>
      <c r="AT47" s="115"/>
      <c r="AU47" s="115"/>
      <c r="AV47" s="115"/>
      <c r="AW47" s="115"/>
      <c r="AX47" s="115"/>
      <c r="BX47" s="92">
        <v>11</v>
      </c>
      <c r="BY47" s="92" t="s">
        <v>194</v>
      </c>
      <c r="BZ47" s="92" t="s">
        <v>181</v>
      </c>
      <c r="CA47" s="92">
        <v>0.91194399999999998</v>
      </c>
      <c r="CF47" s="90" t="s">
        <v>522</v>
      </c>
      <c r="CG47" s="90">
        <v>113.89</v>
      </c>
      <c r="CL47" s="93">
        <v>25030</v>
      </c>
      <c r="CM47" s="93">
        <v>71137</v>
      </c>
    </row>
    <row r="48" spans="1:94" ht="22.5" customHeight="1">
      <c r="A48" s="113"/>
      <c r="B48" s="124"/>
      <c r="C48" s="124"/>
      <c r="D48" s="124"/>
      <c r="E48" s="132"/>
      <c r="F48" s="132"/>
      <c r="G48" s="126"/>
      <c r="H48" s="126"/>
      <c r="I48" s="126"/>
      <c r="J48" s="126"/>
      <c r="K48" s="126"/>
      <c r="L48" s="127" t="s">
        <v>279</v>
      </c>
      <c r="M48" s="131">
        <f>M27+K45</f>
        <v>1854.5291370234268</v>
      </c>
      <c r="N48" s="129"/>
      <c r="O48" s="130"/>
      <c r="P48" s="115"/>
      <c r="Q48" s="115"/>
      <c r="R48" s="115"/>
      <c r="S48" s="115"/>
      <c r="T48" s="115"/>
      <c r="U48" s="115"/>
      <c r="V48" s="115"/>
      <c r="W48" s="115"/>
      <c r="X48" s="115"/>
      <c r="Y48" s="115"/>
      <c r="Z48" s="115"/>
      <c r="AA48" s="115"/>
      <c r="AB48" s="115"/>
      <c r="AC48" s="115"/>
      <c r="AD48" s="115"/>
      <c r="AE48" s="115"/>
      <c r="AF48" s="115"/>
      <c r="AG48" s="115"/>
      <c r="AH48" s="115"/>
      <c r="AI48" s="115"/>
      <c r="AJ48" s="115"/>
      <c r="AK48" s="115"/>
      <c r="AL48" s="115"/>
      <c r="AM48" s="115"/>
      <c r="AN48" s="115"/>
      <c r="AO48" s="115"/>
      <c r="AP48" s="115"/>
      <c r="AQ48" s="115"/>
      <c r="AR48" s="115"/>
      <c r="AS48" s="115"/>
      <c r="AT48" s="115"/>
      <c r="AU48" s="115"/>
      <c r="AV48" s="115"/>
      <c r="AW48" s="115"/>
      <c r="AX48" s="115"/>
      <c r="BX48" s="92">
        <v>12</v>
      </c>
      <c r="BY48" s="92" t="s">
        <v>195</v>
      </c>
      <c r="BZ48" s="92" t="s">
        <v>182</v>
      </c>
      <c r="CA48" s="92">
        <v>1.002872</v>
      </c>
      <c r="CF48" s="90" t="s">
        <v>523</v>
      </c>
      <c r="CG48" s="90">
        <v>112.83</v>
      </c>
      <c r="CL48" s="93">
        <v>25031</v>
      </c>
      <c r="CM48" s="93">
        <v>71138</v>
      </c>
    </row>
    <row r="49" spans="1:91" ht="18" customHeight="1">
      <c r="A49" s="113"/>
      <c r="C49" s="112" t="s">
        <v>536</v>
      </c>
      <c r="D49" s="17"/>
      <c r="E49" s="16"/>
      <c r="F49" s="16"/>
      <c r="G49" s="77"/>
      <c r="H49" s="77"/>
      <c r="I49" s="77"/>
      <c r="J49" s="77"/>
      <c r="K49" s="77"/>
      <c r="L49" s="78" t="s">
        <v>278</v>
      </c>
      <c r="M49" s="63"/>
      <c r="N49" s="63"/>
      <c r="O49" s="10"/>
      <c r="P49" s="115"/>
      <c r="Q49" s="115"/>
      <c r="R49" s="115"/>
      <c r="S49" s="115"/>
      <c r="T49" s="115"/>
      <c r="U49" s="115"/>
      <c r="V49" s="115"/>
      <c r="W49" s="115"/>
      <c r="X49" s="115"/>
      <c r="Y49" s="115"/>
      <c r="Z49" s="115"/>
      <c r="AA49" s="115"/>
      <c r="AB49" s="115"/>
      <c r="AC49" s="115"/>
      <c r="AD49" s="115"/>
      <c r="AE49" s="115"/>
      <c r="AF49" s="115"/>
      <c r="AG49" s="115"/>
      <c r="AH49" s="115"/>
      <c r="AI49" s="115"/>
      <c r="AJ49" s="115"/>
      <c r="AK49" s="115"/>
      <c r="AL49" s="115"/>
      <c r="AM49" s="115"/>
      <c r="AN49" s="115"/>
      <c r="AO49" s="115"/>
      <c r="AP49" s="115"/>
      <c r="AQ49" s="115"/>
      <c r="AR49" s="115"/>
      <c r="AS49" s="115"/>
      <c r="AT49" s="115"/>
      <c r="AU49" s="115"/>
      <c r="AV49" s="115"/>
      <c r="AW49" s="115"/>
      <c r="AX49" s="115"/>
      <c r="BX49" s="92">
        <v>13</v>
      </c>
      <c r="BY49" s="92" t="s">
        <v>196</v>
      </c>
      <c r="BZ49" s="92" t="s">
        <v>188</v>
      </c>
      <c r="CA49" s="92">
        <v>0.86687099999999995</v>
      </c>
      <c r="CF49" s="90" t="s">
        <v>524</v>
      </c>
      <c r="CG49" s="90">
        <v>108.67</v>
      </c>
      <c r="CL49" s="93">
        <v>25032</v>
      </c>
      <c r="CM49" s="93">
        <v>71139</v>
      </c>
    </row>
    <row r="50" spans="1:91">
      <c r="A50" s="113"/>
      <c r="C50" s="8"/>
      <c r="D50" s="8"/>
      <c r="E50" s="8"/>
      <c r="G50" s="8"/>
      <c r="H50" s="8"/>
      <c r="I50" s="8"/>
      <c r="J50" s="8"/>
      <c r="K50" s="8"/>
      <c r="L50" s="12"/>
      <c r="M50" s="10"/>
      <c r="N50" s="10"/>
      <c r="O50" s="10"/>
      <c r="P50" s="115"/>
      <c r="Q50" s="115"/>
      <c r="R50" s="115"/>
      <c r="S50" s="115"/>
      <c r="T50" s="115"/>
      <c r="U50" s="115"/>
      <c r="V50" s="115"/>
      <c r="W50" s="115"/>
      <c r="X50" s="115"/>
      <c r="Y50" s="115"/>
      <c r="Z50" s="115"/>
      <c r="AA50" s="115"/>
      <c r="AB50" s="115"/>
      <c r="AC50" s="115"/>
      <c r="AD50" s="115"/>
      <c r="AE50" s="115"/>
      <c r="AF50" s="115"/>
      <c r="AG50" s="115"/>
      <c r="AH50" s="115"/>
      <c r="AI50" s="115"/>
      <c r="AJ50" s="115"/>
      <c r="AK50" s="115"/>
      <c r="AL50" s="115"/>
      <c r="AM50" s="115"/>
      <c r="AN50" s="115"/>
      <c r="AO50" s="115"/>
      <c r="AP50" s="115"/>
      <c r="AQ50" s="115"/>
      <c r="AR50" s="115"/>
      <c r="AS50" s="115"/>
      <c r="AT50" s="115"/>
      <c r="AU50" s="115"/>
      <c r="AV50" s="115"/>
      <c r="AW50" s="115"/>
      <c r="AX50" s="115"/>
      <c r="BX50" s="92">
        <v>14</v>
      </c>
      <c r="BY50" s="92" t="s">
        <v>173</v>
      </c>
      <c r="BZ50" s="92" t="s">
        <v>183</v>
      </c>
      <c r="CA50" s="92">
        <v>1.1256930000000001</v>
      </c>
      <c r="CF50" s="90" t="s">
        <v>525</v>
      </c>
      <c r="CG50" s="90">
        <v>17.920000000000002</v>
      </c>
      <c r="CL50" s="93">
        <v>25033</v>
      </c>
      <c r="CM50" s="93">
        <v>71140</v>
      </c>
    </row>
    <row r="51" spans="1:91">
      <c r="A51" s="113"/>
      <c r="B51" s="113"/>
      <c r="C51" s="113"/>
      <c r="D51" s="113"/>
      <c r="E51" s="113"/>
      <c r="F51" s="113"/>
      <c r="G51" s="113"/>
      <c r="H51" s="113"/>
      <c r="I51" s="113"/>
      <c r="J51" s="113"/>
      <c r="K51" s="113"/>
      <c r="L51" s="114"/>
      <c r="M51" s="115"/>
      <c r="N51" s="115"/>
      <c r="O51" s="115"/>
      <c r="P51" s="115"/>
      <c r="Q51" s="115"/>
      <c r="R51" s="115"/>
      <c r="S51" s="115"/>
      <c r="T51" s="115"/>
      <c r="U51" s="115"/>
      <c r="V51" s="115"/>
      <c r="W51" s="115"/>
      <c r="X51" s="115"/>
      <c r="Y51" s="115"/>
      <c r="Z51" s="115"/>
      <c r="AA51" s="115"/>
      <c r="AB51" s="115"/>
      <c r="AC51" s="115"/>
      <c r="AD51" s="115"/>
      <c r="AE51" s="115"/>
      <c r="AF51" s="115"/>
      <c r="AG51" s="115"/>
      <c r="AH51" s="115"/>
      <c r="AI51" s="115"/>
      <c r="AJ51" s="115"/>
      <c r="AK51" s="115"/>
      <c r="AL51" s="115"/>
      <c r="AM51" s="115"/>
      <c r="AN51" s="115"/>
      <c r="AO51" s="115"/>
      <c r="AP51" s="115"/>
      <c r="AQ51" s="115"/>
      <c r="AR51" s="115"/>
      <c r="AS51" s="115"/>
      <c r="AT51" s="115"/>
      <c r="AU51" s="115"/>
      <c r="AV51" s="115"/>
      <c r="AW51" s="115"/>
      <c r="AX51" s="115"/>
      <c r="BX51" s="92">
        <v>15</v>
      </c>
      <c r="BY51" s="92" t="s">
        <v>197</v>
      </c>
      <c r="BZ51" s="92" t="s">
        <v>189</v>
      </c>
      <c r="CA51" s="92">
        <v>0.90320800000000001</v>
      </c>
      <c r="CF51" s="90" t="s">
        <v>526</v>
      </c>
      <c r="CG51" s="90">
        <v>4.4800000000000004</v>
      </c>
      <c r="CL51" s="93">
        <v>2504</v>
      </c>
      <c r="CM51" s="93">
        <v>71141</v>
      </c>
    </row>
    <row r="52" spans="1:91">
      <c r="A52" s="113"/>
      <c r="B52" s="113"/>
      <c r="C52" s="113"/>
      <c r="D52" s="113"/>
      <c r="E52" s="113"/>
      <c r="F52" s="113"/>
      <c r="G52" s="113"/>
      <c r="H52" s="113"/>
      <c r="I52" s="113"/>
      <c r="J52" s="113"/>
      <c r="K52" s="113"/>
      <c r="L52" s="114"/>
      <c r="M52" s="115"/>
      <c r="N52" s="115"/>
      <c r="O52" s="115"/>
      <c r="P52" s="115"/>
      <c r="Q52" s="115"/>
      <c r="R52" s="115"/>
      <c r="S52" s="115"/>
      <c r="T52" s="115"/>
      <c r="U52" s="115"/>
      <c r="V52" s="115"/>
      <c r="W52" s="115"/>
      <c r="X52" s="115"/>
      <c r="Y52" s="115"/>
      <c r="Z52" s="115"/>
      <c r="AA52" s="115"/>
      <c r="AB52" s="115"/>
      <c r="AC52" s="115"/>
      <c r="AD52" s="115"/>
      <c r="AE52" s="115"/>
      <c r="AF52" s="115"/>
      <c r="AG52" s="115"/>
      <c r="AH52" s="115"/>
      <c r="AI52" s="115"/>
      <c r="AJ52" s="115"/>
      <c r="AK52" s="115"/>
      <c r="AL52" s="115"/>
      <c r="AM52" s="115"/>
      <c r="AN52" s="115"/>
      <c r="AO52" s="115"/>
      <c r="AP52" s="115"/>
      <c r="AQ52" s="115"/>
      <c r="AR52" s="115"/>
      <c r="AS52" s="115"/>
      <c r="AT52" s="115"/>
      <c r="AU52" s="115"/>
      <c r="AV52" s="115"/>
      <c r="AW52" s="115"/>
      <c r="AX52" s="115"/>
      <c r="BX52" s="92">
        <v>16</v>
      </c>
      <c r="BY52" s="92" t="s">
        <v>198</v>
      </c>
      <c r="BZ52" s="92" t="s">
        <v>187</v>
      </c>
      <c r="CA52" s="92">
        <v>0.95560999999999996</v>
      </c>
      <c r="CF52" s="90" t="s">
        <v>527</v>
      </c>
      <c r="CG52" s="90">
        <v>102.15</v>
      </c>
      <c r="CL52" s="93">
        <v>25040</v>
      </c>
      <c r="CM52" s="93">
        <v>71142</v>
      </c>
    </row>
    <row r="53" spans="1:91">
      <c r="A53" s="113"/>
      <c r="B53" s="113"/>
      <c r="C53" s="113"/>
      <c r="D53" s="113"/>
      <c r="E53" s="113"/>
      <c r="F53" s="113"/>
      <c r="G53" s="113"/>
      <c r="H53" s="113"/>
      <c r="I53" s="113"/>
      <c r="J53" s="113"/>
      <c r="K53" s="113"/>
      <c r="L53" s="114"/>
      <c r="M53" s="115"/>
      <c r="N53" s="115"/>
      <c r="O53" s="115"/>
      <c r="P53" s="115"/>
      <c r="Q53" s="115"/>
      <c r="R53" s="115"/>
      <c r="S53" s="115"/>
      <c r="T53" s="115"/>
      <c r="U53" s="115"/>
      <c r="V53" s="115"/>
      <c r="W53" s="115"/>
      <c r="X53" s="115"/>
      <c r="Y53" s="115"/>
      <c r="Z53" s="115"/>
      <c r="AA53" s="115"/>
      <c r="AB53" s="115"/>
      <c r="AC53" s="115"/>
      <c r="AD53" s="115"/>
      <c r="AE53" s="115"/>
      <c r="AF53" s="115"/>
      <c r="AG53" s="115"/>
      <c r="AH53" s="115"/>
      <c r="AI53" s="115"/>
      <c r="AJ53" s="115"/>
      <c r="AK53" s="115"/>
      <c r="AL53" s="115"/>
      <c r="AM53" s="115"/>
      <c r="AN53" s="115"/>
      <c r="AO53" s="115"/>
      <c r="AP53" s="115"/>
      <c r="AQ53" s="115"/>
      <c r="AR53" s="115"/>
      <c r="AS53" s="115"/>
      <c r="AT53" s="115"/>
      <c r="AU53" s="115"/>
      <c r="AV53" s="115"/>
      <c r="AW53" s="115"/>
      <c r="AX53" s="115"/>
      <c r="BX53" s="92">
        <v>17</v>
      </c>
      <c r="BY53" s="92" t="s">
        <v>199</v>
      </c>
      <c r="BZ53" s="92" t="s">
        <v>187</v>
      </c>
      <c r="CA53" s="92">
        <v>0.95560999999999996</v>
      </c>
      <c r="CF53" s="90" t="s">
        <v>528</v>
      </c>
      <c r="CG53" s="90" t="s">
        <v>529</v>
      </c>
      <c r="CL53" s="93">
        <v>25041</v>
      </c>
      <c r="CM53" s="95">
        <v>71143</v>
      </c>
    </row>
    <row r="54" spans="1:91">
      <c r="A54" s="113"/>
      <c r="B54" s="113"/>
      <c r="C54" s="113"/>
      <c r="D54" s="113"/>
      <c r="E54" s="113"/>
      <c r="F54" s="113"/>
      <c r="G54" s="113"/>
      <c r="H54" s="113"/>
      <c r="I54" s="113"/>
      <c r="J54" s="113"/>
      <c r="K54" s="113"/>
      <c r="L54" s="114"/>
      <c r="M54" s="115"/>
      <c r="N54" s="115"/>
      <c r="O54" s="115"/>
      <c r="P54" s="115"/>
      <c r="Q54" s="115"/>
      <c r="R54" s="115"/>
      <c r="S54" s="115"/>
      <c r="T54" s="115"/>
      <c r="U54" s="115"/>
      <c r="V54" s="115"/>
      <c r="W54" s="115"/>
      <c r="X54" s="115"/>
      <c r="Y54" s="115"/>
      <c r="Z54" s="115"/>
      <c r="AA54" s="115"/>
      <c r="AB54" s="115"/>
      <c r="AC54" s="115"/>
      <c r="AD54" s="115"/>
      <c r="AE54" s="115"/>
      <c r="AF54" s="115"/>
      <c r="AG54" s="115"/>
      <c r="AH54" s="115"/>
      <c r="AI54" s="115"/>
      <c r="AJ54" s="115"/>
      <c r="AK54" s="115"/>
      <c r="AL54" s="115"/>
      <c r="AM54" s="115"/>
      <c r="AN54" s="115"/>
      <c r="AO54" s="115"/>
      <c r="AP54" s="115"/>
      <c r="AQ54" s="115"/>
      <c r="AR54" s="115"/>
      <c r="AS54" s="115"/>
      <c r="AT54" s="115"/>
      <c r="AU54" s="115"/>
      <c r="AV54" s="115"/>
      <c r="AW54" s="115"/>
      <c r="AX54" s="115"/>
      <c r="BX54" s="92">
        <v>18</v>
      </c>
      <c r="BY54" s="92" t="s">
        <v>175</v>
      </c>
      <c r="BZ54" s="92" t="s">
        <v>185</v>
      </c>
      <c r="CA54" s="92">
        <v>0.95500600000000002</v>
      </c>
      <c r="CF54" s="90" t="s">
        <v>530</v>
      </c>
      <c r="CG54" s="90" t="s">
        <v>531</v>
      </c>
      <c r="CL54" s="93">
        <v>25042</v>
      </c>
      <c r="CM54" s="93">
        <v>71144</v>
      </c>
    </row>
    <row r="55" spans="1:91">
      <c r="A55" s="113"/>
      <c r="B55" s="113"/>
      <c r="C55" s="113"/>
      <c r="D55" s="113"/>
      <c r="E55" s="113"/>
      <c r="F55" s="113"/>
      <c r="G55" s="113"/>
      <c r="H55" s="113"/>
      <c r="I55" s="113"/>
      <c r="J55" s="113"/>
      <c r="K55" s="113"/>
      <c r="L55" s="114"/>
      <c r="M55" s="115"/>
      <c r="N55" s="115"/>
      <c r="O55" s="115"/>
      <c r="P55" s="115"/>
      <c r="Q55" s="115"/>
      <c r="R55" s="115"/>
      <c r="S55" s="115"/>
      <c r="T55" s="115"/>
      <c r="U55" s="115"/>
      <c r="V55" s="115"/>
      <c r="W55" s="115"/>
      <c r="X55" s="115"/>
      <c r="Y55" s="115"/>
      <c r="Z55" s="115"/>
      <c r="AA55" s="115"/>
      <c r="AB55" s="115"/>
      <c r="AC55" s="115"/>
      <c r="AD55" s="115"/>
      <c r="AE55" s="115"/>
      <c r="AF55" s="115"/>
      <c r="AG55" s="115"/>
      <c r="AH55" s="115"/>
      <c r="AI55" s="115"/>
      <c r="AJ55" s="115"/>
      <c r="AK55" s="115"/>
      <c r="AL55" s="115"/>
      <c r="AM55" s="115"/>
      <c r="AN55" s="115"/>
      <c r="AO55" s="115"/>
      <c r="AP55" s="115"/>
      <c r="AQ55" s="115"/>
      <c r="AR55" s="115"/>
      <c r="AS55" s="115"/>
      <c r="AT55" s="115"/>
      <c r="AU55" s="115"/>
      <c r="AV55" s="115"/>
      <c r="AW55" s="115"/>
      <c r="AX55" s="115"/>
      <c r="BX55" s="92">
        <v>19</v>
      </c>
      <c r="BY55" s="92" t="s">
        <v>172</v>
      </c>
      <c r="BZ55" s="92" t="s">
        <v>180</v>
      </c>
      <c r="CA55" s="92">
        <v>1.0931409999999999</v>
      </c>
      <c r="CF55" s="90" t="s">
        <v>532</v>
      </c>
      <c r="CG55" s="90" t="s">
        <v>533</v>
      </c>
      <c r="CL55" s="93">
        <v>25043</v>
      </c>
      <c r="CM55" s="93">
        <v>71145</v>
      </c>
    </row>
    <row r="56" spans="1:91">
      <c r="A56" s="113"/>
      <c r="B56" s="113"/>
      <c r="C56" s="113"/>
      <c r="D56" s="113"/>
      <c r="E56" s="113"/>
      <c r="F56" s="113"/>
      <c r="G56" s="113"/>
      <c r="H56" s="113"/>
      <c r="I56" s="113"/>
      <c r="J56" s="113"/>
      <c r="K56" s="113"/>
      <c r="L56" s="114"/>
      <c r="M56" s="115"/>
      <c r="N56" s="115"/>
      <c r="O56" s="115"/>
      <c r="P56" s="115"/>
      <c r="Q56" s="115"/>
      <c r="R56" s="115"/>
      <c r="S56" s="115"/>
      <c r="T56" s="115"/>
      <c r="U56" s="115"/>
      <c r="V56" s="115"/>
      <c r="W56" s="115"/>
      <c r="X56" s="115"/>
      <c r="Y56" s="115"/>
      <c r="Z56" s="115"/>
      <c r="AA56" s="115"/>
      <c r="AB56" s="115"/>
      <c r="AC56" s="115"/>
      <c r="AD56" s="115"/>
      <c r="AE56" s="115"/>
      <c r="AF56" s="115"/>
      <c r="AG56" s="115"/>
      <c r="AH56" s="115"/>
      <c r="AI56" s="115"/>
      <c r="AJ56" s="115"/>
      <c r="AK56" s="115"/>
      <c r="AL56" s="115"/>
      <c r="AM56" s="115"/>
      <c r="AN56" s="115"/>
      <c r="AO56" s="115"/>
      <c r="AP56" s="115"/>
      <c r="AQ56" s="115"/>
      <c r="AR56" s="115"/>
      <c r="AS56" s="115"/>
      <c r="AT56" s="115"/>
      <c r="AU56" s="115"/>
      <c r="AV56" s="115"/>
      <c r="AW56" s="115"/>
      <c r="AX56" s="115"/>
      <c r="BX56" s="92">
        <v>20</v>
      </c>
      <c r="BY56" s="92" t="s">
        <v>200</v>
      </c>
      <c r="BZ56" s="92" t="s">
        <v>181</v>
      </c>
      <c r="CA56" s="92">
        <v>0.91194399999999998</v>
      </c>
      <c r="CL56" s="93">
        <v>2505</v>
      </c>
      <c r="CM56" s="93">
        <v>71146</v>
      </c>
    </row>
    <row r="57" spans="1:91">
      <c r="A57" s="113"/>
      <c r="B57" s="113"/>
      <c r="C57" s="113"/>
      <c r="D57" s="113"/>
      <c r="E57" s="113"/>
      <c r="F57" s="113"/>
      <c r="G57" s="113"/>
      <c r="H57" s="116"/>
      <c r="I57" s="113"/>
      <c r="J57" s="113"/>
      <c r="K57" s="113"/>
      <c r="L57" s="114"/>
      <c r="M57" s="115"/>
      <c r="N57" s="115"/>
      <c r="O57" s="115"/>
      <c r="P57" s="115"/>
      <c r="Q57" s="115"/>
      <c r="R57" s="115"/>
      <c r="S57" s="115"/>
      <c r="T57" s="115"/>
      <c r="U57" s="115"/>
      <c r="V57" s="115"/>
      <c r="W57" s="115"/>
      <c r="X57" s="115"/>
      <c r="Y57" s="115"/>
      <c r="Z57" s="115"/>
      <c r="AA57" s="115"/>
      <c r="AB57" s="115"/>
      <c r="AC57" s="115"/>
      <c r="AD57" s="115"/>
      <c r="AE57" s="115"/>
      <c r="AF57" s="115"/>
      <c r="AG57" s="115"/>
      <c r="AH57" s="115"/>
      <c r="AI57" s="115"/>
      <c r="AJ57" s="115"/>
      <c r="AK57" s="115"/>
      <c r="AL57" s="115"/>
      <c r="AM57" s="115"/>
      <c r="AN57" s="115"/>
      <c r="AO57" s="115"/>
      <c r="AP57" s="115"/>
      <c r="AQ57" s="115"/>
      <c r="AR57" s="115"/>
      <c r="AS57" s="115"/>
      <c r="AT57" s="115"/>
      <c r="AU57" s="115"/>
      <c r="AV57" s="115"/>
      <c r="AW57" s="115"/>
      <c r="AX57" s="115"/>
      <c r="BX57" s="92">
        <v>21</v>
      </c>
      <c r="BY57" s="92" t="s">
        <v>201</v>
      </c>
      <c r="BZ57" s="92" t="s">
        <v>187</v>
      </c>
      <c r="CA57" s="92">
        <v>0.95560999999999996</v>
      </c>
      <c r="CF57" s="92">
        <f>IF(K43&gt;BS24,1,0)</f>
        <v>0</v>
      </c>
      <c r="CL57" s="93">
        <v>25050</v>
      </c>
      <c r="CM57" s="93">
        <v>71147</v>
      </c>
    </row>
    <row r="58" spans="1:91">
      <c r="A58" s="113"/>
      <c r="B58" s="113"/>
      <c r="C58" s="113"/>
      <c r="D58" s="113"/>
      <c r="E58" s="113"/>
      <c r="F58" s="113"/>
      <c r="G58" s="113"/>
      <c r="H58" s="113"/>
      <c r="I58" s="113"/>
      <c r="J58" s="113"/>
      <c r="K58" s="113"/>
      <c r="L58" s="117"/>
      <c r="M58" s="115"/>
      <c r="N58" s="115"/>
      <c r="O58" s="115"/>
      <c r="P58" s="115"/>
      <c r="Q58" s="115"/>
      <c r="R58" s="115"/>
      <c r="S58" s="115"/>
      <c r="T58" s="115"/>
      <c r="U58" s="115"/>
      <c r="V58" s="115"/>
      <c r="W58" s="115"/>
      <c r="X58" s="115"/>
      <c r="Y58" s="115"/>
      <c r="Z58" s="115"/>
      <c r="AA58" s="115"/>
      <c r="AB58" s="115"/>
      <c r="AC58" s="115"/>
      <c r="AD58" s="115"/>
      <c r="AE58" s="115"/>
      <c r="AF58" s="115"/>
      <c r="AG58" s="115"/>
      <c r="AH58" s="115"/>
      <c r="AI58" s="115"/>
      <c r="AJ58" s="115"/>
      <c r="AK58" s="115"/>
      <c r="AL58" s="115"/>
      <c r="AM58" s="115"/>
      <c r="AN58" s="115"/>
      <c r="AO58" s="115"/>
      <c r="AP58" s="115"/>
      <c r="AQ58" s="115"/>
      <c r="AR58" s="115"/>
      <c r="AS58" s="115"/>
      <c r="AT58" s="115"/>
      <c r="AU58" s="115"/>
      <c r="AV58" s="115"/>
      <c r="AW58" s="115"/>
      <c r="AX58" s="115"/>
      <c r="BX58" s="92">
        <v>22</v>
      </c>
      <c r="BY58" s="92" t="s">
        <v>202</v>
      </c>
      <c r="BZ58" s="92" t="s">
        <v>185</v>
      </c>
      <c r="CA58" s="92">
        <v>0.95500600000000002</v>
      </c>
      <c r="CL58" s="93">
        <v>25051</v>
      </c>
      <c r="CM58" s="93">
        <v>71148</v>
      </c>
    </row>
    <row r="59" spans="1:91">
      <c r="A59" s="113"/>
      <c r="B59" s="113"/>
      <c r="C59" s="113"/>
      <c r="D59" s="113"/>
      <c r="E59" s="113"/>
      <c r="F59" s="113"/>
      <c r="G59" s="113"/>
      <c r="H59" s="113"/>
      <c r="I59" s="113"/>
      <c r="J59" s="113"/>
      <c r="K59" s="113"/>
      <c r="L59" s="118"/>
      <c r="M59" s="115"/>
      <c r="N59" s="115"/>
      <c r="O59" s="115"/>
      <c r="P59" s="115"/>
      <c r="Q59" s="115"/>
      <c r="R59" s="115"/>
      <c r="S59" s="115"/>
      <c r="T59" s="115"/>
      <c r="U59" s="115"/>
      <c r="V59" s="115"/>
      <c r="W59" s="115"/>
      <c r="X59" s="115"/>
      <c r="Y59" s="115"/>
      <c r="Z59" s="115"/>
      <c r="AA59" s="115"/>
      <c r="AB59" s="115"/>
      <c r="AC59" s="115"/>
      <c r="AD59" s="115"/>
      <c r="AE59" s="115"/>
      <c r="AF59" s="115"/>
      <c r="AG59" s="115"/>
      <c r="AH59" s="115"/>
      <c r="AI59" s="115"/>
      <c r="AJ59" s="115"/>
      <c r="AK59" s="115"/>
      <c r="AL59" s="115"/>
      <c r="AM59" s="115"/>
      <c r="AN59" s="115"/>
      <c r="AO59" s="115"/>
      <c r="AP59" s="115"/>
      <c r="AQ59" s="115"/>
      <c r="AR59" s="115"/>
      <c r="AS59" s="115"/>
      <c r="AT59" s="115"/>
      <c r="AU59" s="115"/>
      <c r="AV59" s="115"/>
      <c r="AW59" s="115"/>
      <c r="AX59" s="115"/>
      <c r="BX59" s="92">
        <v>23</v>
      </c>
      <c r="BY59" s="92" t="s">
        <v>203</v>
      </c>
      <c r="BZ59" s="92" t="s">
        <v>187</v>
      </c>
      <c r="CA59" s="92">
        <v>0.95560999999999996</v>
      </c>
      <c r="CL59" s="93">
        <v>25052</v>
      </c>
      <c r="CM59" s="93">
        <v>71149</v>
      </c>
    </row>
    <row r="60" spans="1:91">
      <c r="A60" s="113"/>
      <c r="B60" s="113"/>
      <c r="C60" s="113"/>
      <c r="D60" s="113"/>
      <c r="E60" s="113"/>
      <c r="F60" s="113"/>
      <c r="G60" s="113"/>
      <c r="H60" s="113"/>
      <c r="I60" s="113"/>
      <c r="J60" s="113"/>
      <c r="K60" s="113"/>
      <c r="L60" s="114"/>
      <c r="M60" s="115"/>
      <c r="N60" s="115"/>
      <c r="O60" s="115"/>
      <c r="P60" s="115"/>
      <c r="Q60" s="115"/>
      <c r="R60" s="115"/>
      <c r="S60" s="115"/>
      <c r="T60" s="115"/>
      <c r="U60" s="115"/>
      <c r="V60" s="115"/>
      <c r="W60" s="115"/>
      <c r="X60" s="115"/>
      <c r="Y60" s="115"/>
      <c r="Z60" s="115"/>
      <c r="AA60" s="115"/>
      <c r="AB60" s="115"/>
      <c r="AC60" s="115"/>
      <c r="AD60" s="115"/>
      <c r="AE60" s="115"/>
      <c r="AF60" s="115"/>
      <c r="AG60" s="115"/>
      <c r="AH60" s="115"/>
      <c r="AI60" s="115"/>
      <c r="AJ60" s="115"/>
      <c r="AK60" s="115"/>
      <c r="AL60" s="115"/>
      <c r="AM60" s="115"/>
      <c r="AN60" s="115"/>
      <c r="AO60" s="115"/>
      <c r="AP60" s="115"/>
      <c r="AQ60" s="115"/>
      <c r="AR60" s="115"/>
      <c r="AS60" s="115"/>
      <c r="AT60" s="115"/>
      <c r="AU60" s="115"/>
      <c r="AV60" s="115"/>
      <c r="AW60" s="115"/>
      <c r="AX60" s="115"/>
      <c r="BX60" s="92">
        <v>24</v>
      </c>
      <c r="BY60" s="92" t="s">
        <v>204</v>
      </c>
      <c r="BZ60" s="92" t="s">
        <v>186</v>
      </c>
      <c r="CA60" s="92">
        <v>0.99143300000000001</v>
      </c>
      <c r="CL60" s="93">
        <v>25053</v>
      </c>
      <c r="CM60" s="93">
        <v>71150</v>
      </c>
    </row>
    <row r="61" spans="1:91">
      <c r="A61" s="113"/>
      <c r="B61" s="113"/>
      <c r="C61" s="113"/>
      <c r="D61" s="113"/>
      <c r="E61" s="113"/>
      <c r="F61" s="113"/>
      <c r="G61" s="113"/>
      <c r="H61" s="113"/>
      <c r="I61" s="113"/>
      <c r="J61" s="113"/>
      <c r="K61" s="113"/>
      <c r="L61" s="114"/>
      <c r="M61" s="115"/>
      <c r="N61" s="115"/>
      <c r="O61" s="115"/>
      <c r="P61" s="115"/>
      <c r="Q61" s="115"/>
      <c r="R61" s="115"/>
      <c r="S61" s="115"/>
      <c r="T61" s="115"/>
      <c r="U61" s="115"/>
      <c r="V61" s="115"/>
      <c r="W61" s="115"/>
      <c r="X61" s="115"/>
      <c r="Y61" s="115"/>
      <c r="Z61" s="115"/>
      <c r="AA61" s="115"/>
      <c r="AB61" s="115"/>
      <c r="AC61" s="115"/>
      <c r="AD61" s="115"/>
      <c r="AE61" s="115"/>
      <c r="AF61" s="115"/>
      <c r="AG61" s="115"/>
      <c r="AH61" s="115"/>
      <c r="AI61" s="115"/>
      <c r="AJ61" s="115"/>
      <c r="AK61" s="115"/>
      <c r="AL61" s="115"/>
      <c r="AM61" s="115"/>
      <c r="AN61" s="115"/>
      <c r="AO61" s="115"/>
      <c r="AP61" s="115"/>
      <c r="AQ61" s="115"/>
      <c r="AR61" s="115"/>
      <c r="AS61" s="115"/>
      <c r="AT61" s="115"/>
      <c r="AU61" s="115"/>
      <c r="AV61" s="115"/>
      <c r="AW61" s="115"/>
      <c r="AX61" s="115"/>
      <c r="BX61" s="92">
        <v>25</v>
      </c>
      <c r="BY61" s="92" t="s">
        <v>205</v>
      </c>
      <c r="BZ61" s="92" t="s">
        <v>187</v>
      </c>
      <c r="CA61" s="92">
        <v>0.95560999999999996</v>
      </c>
      <c r="CL61" s="93">
        <v>2506</v>
      </c>
      <c r="CM61" s="93">
        <v>71151</v>
      </c>
    </row>
    <row r="62" spans="1:91">
      <c r="A62" s="113"/>
      <c r="B62" s="113"/>
      <c r="C62" s="113"/>
      <c r="D62" s="113"/>
      <c r="E62" s="113"/>
      <c r="F62" s="113"/>
      <c r="G62" s="113"/>
      <c r="H62" s="113"/>
      <c r="I62" s="113"/>
      <c r="J62" s="113"/>
      <c r="K62" s="113"/>
      <c r="L62" s="114"/>
      <c r="M62" s="115"/>
      <c r="N62" s="115"/>
      <c r="O62" s="115"/>
      <c r="P62" s="115"/>
      <c r="Q62" s="115"/>
      <c r="R62" s="115"/>
      <c r="S62" s="115"/>
      <c r="T62" s="115"/>
      <c r="U62" s="115"/>
      <c r="V62" s="115"/>
      <c r="W62" s="115"/>
      <c r="X62" s="115"/>
      <c r="Y62" s="115"/>
      <c r="Z62" s="115"/>
      <c r="AA62" s="115"/>
      <c r="AB62" s="115"/>
      <c r="AC62" s="115"/>
      <c r="AD62" s="115"/>
      <c r="AE62" s="115"/>
      <c r="AF62" s="115"/>
      <c r="AG62" s="115"/>
      <c r="AH62" s="115"/>
      <c r="AI62" s="115"/>
      <c r="AJ62" s="115"/>
      <c r="AK62" s="115"/>
      <c r="AL62" s="115"/>
      <c r="AM62" s="115"/>
      <c r="AN62" s="115"/>
      <c r="AO62" s="115"/>
      <c r="AP62" s="115"/>
      <c r="AQ62" s="115"/>
      <c r="AR62" s="115"/>
      <c r="AS62" s="115"/>
      <c r="AT62" s="115"/>
      <c r="AU62" s="115"/>
      <c r="AV62" s="115"/>
      <c r="AW62" s="115"/>
      <c r="AX62" s="115"/>
      <c r="BX62" s="92">
        <v>26</v>
      </c>
      <c r="BY62" s="92" t="s">
        <v>206</v>
      </c>
      <c r="BZ62" s="92" t="s">
        <v>180</v>
      </c>
      <c r="CA62" s="92">
        <v>1.0931409999999999</v>
      </c>
      <c r="CL62" s="93">
        <v>25060</v>
      </c>
      <c r="CM62" s="93">
        <v>71152</v>
      </c>
    </row>
    <row r="63" spans="1:91">
      <c r="A63" s="113"/>
      <c r="B63" s="113"/>
      <c r="C63" s="113"/>
      <c r="D63" s="113"/>
      <c r="E63" s="113"/>
      <c r="F63" s="113"/>
      <c r="G63" s="113"/>
      <c r="H63" s="113"/>
      <c r="I63" s="113"/>
      <c r="J63" s="113"/>
      <c r="K63" s="113"/>
      <c r="L63" s="114"/>
      <c r="M63" s="115"/>
      <c r="N63" s="115"/>
      <c r="O63" s="115"/>
      <c r="P63" s="115"/>
      <c r="Q63" s="115"/>
      <c r="R63" s="115"/>
      <c r="S63" s="115"/>
      <c r="T63" s="115"/>
      <c r="U63" s="115"/>
      <c r="V63" s="115"/>
      <c r="W63" s="115"/>
      <c r="X63" s="115"/>
      <c r="Y63" s="115"/>
      <c r="Z63" s="115"/>
      <c r="AA63" s="115"/>
      <c r="AB63" s="115"/>
      <c r="AC63" s="115"/>
      <c r="AD63" s="115"/>
      <c r="AE63" s="115"/>
      <c r="AF63" s="115"/>
      <c r="AG63" s="115"/>
      <c r="AH63" s="115"/>
      <c r="AI63" s="115"/>
      <c r="AJ63" s="115"/>
      <c r="AK63" s="115"/>
      <c r="AL63" s="115"/>
      <c r="AM63" s="115"/>
      <c r="AN63" s="115"/>
      <c r="AO63" s="115"/>
      <c r="AP63" s="115"/>
      <c r="AQ63" s="115"/>
      <c r="AR63" s="115"/>
      <c r="AS63" s="115"/>
      <c r="AT63" s="115"/>
      <c r="AU63" s="115"/>
      <c r="AV63" s="115"/>
      <c r="AW63" s="115"/>
      <c r="AX63" s="115"/>
      <c r="BX63" s="92">
        <v>27</v>
      </c>
      <c r="BY63" s="92" t="s">
        <v>207</v>
      </c>
      <c r="BZ63" s="92" t="s">
        <v>182</v>
      </c>
      <c r="CA63" s="92">
        <v>1.002872</v>
      </c>
      <c r="CL63" s="93">
        <v>25061</v>
      </c>
      <c r="CM63" s="93">
        <v>71153</v>
      </c>
    </row>
    <row r="64" spans="1:91">
      <c r="A64" s="113"/>
      <c r="B64" s="113"/>
      <c r="C64" s="113"/>
      <c r="D64" s="113"/>
      <c r="E64" s="113"/>
      <c r="F64" s="113"/>
      <c r="G64" s="113"/>
      <c r="H64" s="113"/>
      <c r="I64" s="113"/>
      <c r="J64" s="113"/>
      <c r="K64" s="113"/>
      <c r="L64" s="114"/>
      <c r="M64" s="115"/>
      <c r="N64" s="115"/>
      <c r="O64" s="115"/>
      <c r="P64" s="115"/>
      <c r="Q64" s="115"/>
      <c r="R64" s="115"/>
      <c r="S64" s="115"/>
      <c r="T64" s="115"/>
      <c r="U64" s="115"/>
      <c r="V64" s="115"/>
      <c r="W64" s="115"/>
      <c r="X64" s="115"/>
      <c r="Y64" s="115"/>
      <c r="Z64" s="115"/>
      <c r="AA64" s="115"/>
      <c r="AB64" s="115"/>
      <c r="AC64" s="115"/>
      <c r="AD64" s="115"/>
      <c r="AE64" s="115"/>
      <c r="AF64" s="115"/>
      <c r="AG64" s="115"/>
      <c r="AH64" s="115"/>
      <c r="AI64" s="115"/>
      <c r="AJ64" s="115"/>
      <c r="AK64" s="115"/>
      <c r="AL64" s="115"/>
      <c r="AM64" s="115"/>
      <c r="AN64" s="115"/>
      <c r="AO64" s="115"/>
      <c r="AP64" s="115"/>
      <c r="AQ64" s="115"/>
      <c r="AR64" s="115"/>
      <c r="AS64" s="115"/>
      <c r="AT64" s="115"/>
      <c r="AU64" s="115"/>
      <c r="AV64" s="115"/>
      <c r="AW64" s="115"/>
      <c r="AX64" s="115"/>
      <c r="BX64" s="92">
        <v>28</v>
      </c>
      <c r="BY64" s="92" t="s">
        <v>208</v>
      </c>
      <c r="BZ64" s="92" t="s">
        <v>180</v>
      </c>
      <c r="CA64" s="92">
        <v>1.0931409999999999</v>
      </c>
      <c r="CL64" s="93">
        <v>25062</v>
      </c>
      <c r="CM64" s="93">
        <v>71154</v>
      </c>
    </row>
    <row r="65" spans="1:91">
      <c r="A65" s="113"/>
      <c r="B65" s="113"/>
      <c r="C65" s="113"/>
      <c r="D65" s="113"/>
      <c r="E65" s="113"/>
      <c r="F65" s="113"/>
      <c r="G65" s="113"/>
      <c r="H65" s="113"/>
      <c r="I65" s="113"/>
      <c r="J65" s="113"/>
      <c r="K65" s="113"/>
      <c r="L65" s="114"/>
      <c r="M65" s="115"/>
      <c r="N65" s="115"/>
      <c r="O65" s="115"/>
      <c r="P65" s="115"/>
      <c r="Q65" s="115"/>
      <c r="R65" s="115"/>
      <c r="S65" s="115"/>
      <c r="T65" s="115"/>
      <c r="U65" s="115"/>
      <c r="V65" s="115"/>
      <c r="W65" s="115"/>
      <c r="X65" s="115"/>
      <c r="Y65" s="115"/>
      <c r="Z65" s="115"/>
      <c r="AA65" s="115"/>
      <c r="AB65" s="115"/>
      <c r="AC65" s="115"/>
      <c r="AD65" s="115"/>
      <c r="AE65" s="115"/>
      <c r="AF65" s="115"/>
      <c r="AG65" s="115"/>
      <c r="AH65" s="115"/>
      <c r="AI65" s="115"/>
      <c r="AJ65" s="115"/>
      <c r="AK65" s="115"/>
      <c r="AL65" s="115"/>
      <c r="AM65" s="115"/>
      <c r="AN65" s="115"/>
      <c r="AO65" s="115"/>
      <c r="AP65" s="115"/>
      <c r="AQ65" s="115"/>
      <c r="AR65" s="115"/>
      <c r="AS65" s="115"/>
      <c r="AT65" s="115"/>
      <c r="AU65" s="115"/>
      <c r="AV65" s="115"/>
      <c r="AW65" s="115"/>
      <c r="AX65" s="115"/>
      <c r="BX65" s="92">
        <v>29</v>
      </c>
      <c r="BY65" s="92" t="s">
        <v>209</v>
      </c>
      <c r="BZ65" s="92" t="s">
        <v>185</v>
      </c>
      <c r="CA65" s="92">
        <v>0.95500600000000002</v>
      </c>
      <c r="CL65" s="93">
        <v>25063</v>
      </c>
      <c r="CM65" s="95">
        <v>71155</v>
      </c>
    </row>
    <row r="66" spans="1:91">
      <c r="A66" s="113"/>
      <c r="B66" s="113"/>
      <c r="C66" s="113"/>
      <c r="D66" s="113"/>
      <c r="E66" s="113"/>
      <c r="F66" s="113"/>
      <c r="G66" s="113"/>
      <c r="H66" s="113"/>
      <c r="I66" s="113"/>
      <c r="J66" s="113"/>
      <c r="K66" s="113"/>
      <c r="L66" s="114"/>
      <c r="M66" s="115"/>
      <c r="N66" s="115"/>
      <c r="O66" s="115"/>
      <c r="P66" s="115"/>
      <c r="Q66" s="115"/>
      <c r="R66" s="115"/>
      <c r="S66" s="115"/>
      <c r="T66" s="115"/>
      <c r="U66" s="115"/>
      <c r="V66" s="115"/>
      <c r="W66" s="115"/>
      <c r="X66" s="115"/>
      <c r="Y66" s="115"/>
      <c r="Z66" s="115"/>
      <c r="AA66" s="115"/>
      <c r="AB66" s="115"/>
      <c r="AC66" s="115"/>
      <c r="AD66" s="115"/>
      <c r="AE66" s="115"/>
      <c r="AF66" s="115"/>
      <c r="AG66" s="115"/>
      <c r="AH66" s="115"/>
      <c r="AI66" s="115"/>
      <c r="AJ66" s="115"/>
      <c r="AK66" s="115"/>
      <c r="AL66" s="115"/>
      <c r="AM66" s="115"/>
      <c r="AN66" s="115"/>
      <c r="AO66" s="115"/>
      <c r="AP66" s="115"/>
      <c r="AQ66" s="115"/>
      <c r="AR66" s="115"/>
      <c r="AS66" s="115"/>
      <c r="AT66" s="115"/>
      <c r="AU66" s="115"/>
      <c r="AV66" s="115"/>
      <c r="AW66" s="115"/>
      <c r="AX66" s="115"/>
      <c r="BX66" s="92">
        <v>30</v>
      </c>
      <c r="BY66" s="92" t="s">
        <v>174</v>
      </c>
      <c r="BZ66" s="92" t="s">
        <v>184</v>
      </c>
      <c r="CA66" s="92">
        <v>1.0788720000000001</v>
      </c>
      <c r="CL66" s="93">
        <v>2507</v>
      </c>
      <c r="CM66" s="93">
        <v>71156</v>
      </c>
    </row>
    <row r="67" spans="1:91">
      <c r="A67" s="113"/>
      <c r="B67" s="113"/>
      <c r="C67" s="113"/>
      <c r="D67" s="113"/>
      <c r="E67" s="113"/>
      <c r="F67" s="113"/>
      <c r="G67" s="113"/>
      <c r="H67" s="113"/>
      <c r="I67" s="113"/>
      <c r="J67" s="113"/>
      <c r="K67" s="113"/>
      <c r="L67" s="114"/>
      <c r="M67" s="115"/>
      <c r="N67" s="115"/>
      <c r="O67" s="115"/>
      <c r="P67" s="115"/>
      <c r="Q67" s="115"/>
      <c r="R67" s="115"/>
      <c r="S67" s="115"/>
      <c r="T67" s="115"/>
      <c r="U67" s="115"/>
      <c r="V67" s="115"/>
      <c r="W67" s="115"/>
      <c r="X67" s="115"/>
      <c r="Y67" s="115"/>
      <c r="Z67" s="115"/>
      <c r="AA67" s="115"/>
      <c r="AB67" s="115"/>
      <c r="AC67" s="115"/>
      <c r="AD67" s="115"/>
      <c r="AE67" s="115"/>
      <c r="AF67" s="115"/>
      <c r="AG67" s="115"/>
      <c r="AH67" s="115"/>
      <c r="AI67" s="115"/>
      <c r="AJ67" s="115"/>
      <c r="AK67" s="115"/>
      <c r="AL67" s="115"/>
      <c r="AM67" s="115"/>
      <c r="AN67" s="115"/>
      <c r="AO67" s="115"/>
      <c r="AP67" s="115"/>
      <c r="AQ67" s="115"/>
      <c r="AR67" s="115"/>
      <c r="AS67" s="115"/>
      <c r="AT67" s="115"/>
      <c r="AU67" s="115"/>
      <c r="AV67" s="115"/>
      <c r="AW67" s="115"/>
      <c r="AX67" s="115"/>
      <c r="BX67" s="92">
        <v>31</v>
      </c>
      <c r="BY67" s="92" t="s">
        <v>210</v>
      </c>
      <c r="BZ67" s="92" t="s">
        <v>186</v>
      </c>
      <c r="CA67" s="92">
        <v>0.99143300000000001</v>
      </c>
      <c r="CL67" s="93">
        <v>25070</v>
      </c>
      <c r="CM67" s="93">
        <v>71157</v>
      </c>
    </row>
    <row r="68" spans="1:91">
      <c r="A68" s="113"/>
      <c r="B68" s="113"/>
      <c r="C68" s="113"/>
      <c r="D68" s="113"/>
      <c r="E68" s="113"/>
      <c r="F68" s="113"/>
      <c r="G68" s="113"/>
      <c r="H68" s="113"/>
      <c r="I68" s="113"/>
      <c r="J68" s="113"/>
      <c r="K68" s="113"/>
      <c r="L68" s="114"/>
      <c r="M68" s="115"/>
      <c r="N68" s="115"/>
      <c r="O68" s="115"/>
      <c r="P68" s="115"/>
      <c r="Q68" s="115"/>
      <c r="R68" s="115"/>
      <c r="S68" s="115"/>
      <c r="T68" s="115"/>
      <c r="U68" s="115"/>
      <c r="V68" s="115"/>
      <c r="W68" s="115"/>
      <c r="X68" s="115"/>
      <c r="Y68" s="115"/>
      <c r="Z68" s="115"/>
      <c r="AA68" s="115"/>
      <c r="AB68" s="115"/>
      <c r="AC68" s="115"/>
      <c r="AD68" s="115"/>
      <c r="AE68" s="115"/>
      <c r="AF68" s="115"/>
      <c r="AG68" s="115"/>
      <c r="AH68" s="115"/>
      <c r="AI68" s="115"/>
      <c r="AJ68" s="115"/>
      <c r="AK68" s="115"/>
      <c r="AL68" s="115"/>
      <c r="AM68" s="115"/>
      <c r="AN68" s="115"/>
      <c r="AO68" s="115"/>
      <c r="AP68" s="115"/>
      <c r="AQ68" s="115"/>
      <c r="AR68" s="115"/>
      <c r="AS68" s="115"/>
      <c r="AT68" s="115"/>
      <c r="AU68" s="115"/>
      <c r="AV68" s="115"/>
      <c r="AW68" s="115"/>
      <c r="AX68" s="115"/>
      <c r="BX68" s="92">
        <v>32</v>
      </c>
      <c r="BY68" s="92" t="s">
        <v>211</v>
      </c>
      <c r="BZ68" s="92" t="s">
        <v>189</v>
      </c>
      <c r="CA68" s="92">
        <v>0.90320800000000001</v>
      </c>
      <c r="CL68" s="93">
        <v>25071</v>
      </c>
      <c r="CM68" s="93">
        <v>71158</v>
      </c>
    </row>
    <row r="69" spans="1:91">
      <c r="A69" s="113"/>
      <c r="B69" s="113"/>
      <c r="C69" s="113"/>
      <c r="D69" s="113"/>
      <c r="E69" s="113"/>
      <c r="F69" s="113"/>
      <c r="G69" s="113"/>
      <c r="H69" s="113"/>
      <c r="I69" s="113"/>
      <c r="J69" s="113"/>
      <c r="K69" s="113"/>
      <c r="L69" s="114"/>
      <c r="M69" s="115"/>
      <c r="N69" s="115"/>
      <c r="O69" s="115"/>
      <c r="P69" s="115"/>
      <c r="Q69" s="115"/>
      <c r="R69" s="115"/>
      <c r="S69" s="115"/>
      <c r="T69" s="115"/>
      <c r="U69" s="115"/>
      <c r="V69" s="115"/>
      <c r="W69" s="115"/>
      <c r="X69" s="115"/>
      <c r="Y69" s="115"/>
      <c r="Z69" s="115"/>
      <c r="AA69" s="115"/>
      <c r="AB69" s="115"/>
      <c r="AC69" s="115"/>
      <c r="AD69" s="115"/>
      <c r="AE69" s="115"/>
      <c r="AF69" s="115"/>
      <c r="AG69" s="115"/>
      <c r="AH69" s="115"/>
      <c r="AI69" s="115"/>
      <c r="AJ69" s="115"/>
      <c r="AK69" s="115"/>
      <c r="AL69" s="115"/>
      <c r="AM69" s="115"/>
      <c r="AN69" s="115"/>
      <c r="AO69" s="115"/>
      <c r="AP69" s="115"/>
      <c r="AQ69" s="115"/>
      <c r="AR69" s="115"/>
      <c r="AS69" s="115"/>
      <c r="AT69" s="115"/>
      <c r="AU69" s="115"/>
      <c r="AV69" s="115"/>
      <c r="AW69" s="115"/>
      <c r="AX69" s="115"/>
      <c r="BX69" s="92">
        <v>33</v>
      </c>
      <c r="BY69" s="92" t="s">
        <v>212</v>
      </c>
      <c r="BZ69" s="92" t="s">
        <v>185</v>
      </c>
      <c r="CA69" s="92">
        <v>0.95500600000000002</v>
      </c>
      <c r="CL69" s="93">
        <v>25072</v>
      </c>
      <c r="CM69" s="93">
        <v>71159</v>
      </c>
    </row>
    <row r="70" spans="1:91">
      <c r="A70" s="113"/>
      <c r="B70" s="113"/>
      <c r="C70" s="113"/>
      <c r="D70" s="113"/>
      <c r="E70" s="113"/>
      <c r="F70" s="113"/>
      <c r="G70" s="113"/>
      <c r="H70" s="113"/>
      <c r="I70" s="113"/>
      <c r="J70" s="113"/>
      <c r="K70" s="113"/>
      <c r="L70" s="114"/>
      <c r="M70" s="115"/>
      <c r="N70" s="115"/>
      <c r="O70" s="115"/>
      <c r="P70" s="115"/>
      <c r="Q70" s="115"/>
      <c r="R70" s="115"/>
      <c r="S70" s="115"/>
      <c r="T70" s="115"/>
      <c r="U70" s="115"/>
      <c r="V70" s="115"/>
      <c r="W70" s="115"/>
      <c r="X70" s="115"/>
      <c r="Y70" s="115"/>
      <c r="Z70" s="115"/>
      <c r="AA70" s="115"/>
      <c r="AB70" s="115"/>
      <c r="AC70" s="115"/>
      <c r="AD70" s="115"/>
      <c r="AE70" s="115"/>
      <c r="AF70" s="115"/>
      <c r="AG70" s="115"/>
      <c r="AH70" s="115"/>
      <c r="AI70" s="115"/>
      <c r="AJ70" s="115"/>
      <c r="AK70" s="115"/>
      <c r="AL70" s="115"/>
      <c r="AM70" s="115"/>
      <c r="AN70" s="115"/>
      <c r="AO70" s="115"/>
      <c r="AP70" s="115"/>
      <c r="AQ70" s="115"/>
      <c r="AR70" s="115"/>
      <c r="AS70" s="115"/>
      <c r="AT70" s="115"/>
      <c r="AU70" s="115"/>
      <c r="AV70" s="115"/>
      <c r="AW70" s="115"/>
      <c r="AX70" s="115"/>
      <c r="BX70" s="92">
        <v>34</v>
      </c>
      <c r="BY70" s="92" t="s">
        <v>213</v>
      </c>
      <c r="BZ70" s="92" t="s">
        <v>182</v>
      </c>
      <c r="CA70" s="92">
        <v>1.002872</v>
      </c>
      <c r="CL70" s="93">
        <v>25073</v>
      </c>
      <c r="CM70" s="93">
        <v>71160</v>
      </c>
    </row>
    <row r="71" spans="1:91">
      <c r="A71" s="113"/>
      <c r="B71" s="113"/>
      <c r="C71" s="113"/>
      <c r="D71" s="113"/>
      <c r="E71" s="113"/>
      <c r="F71" s="113"/>
      <c r="G71" s="113"/>
      <c r="H71" s="113"/>
      <c r="I71" s="113"/>
      <c r="J71" s="113"/>
      <c r="K71" s="113"/>
      <c r="L71" s="114"/>
      <c r="M71" s="115"/>
      <c r="N71" s="115"/>
      <c r="O71" s="115"/>
      <c r="P71" s="115"/>
      <c r="Q71" s="115"/>
      <c r="R71" s="115"/>
      <c r="S71" s="115"/>
      <c r="T71" s="115"/>
      <c r="U71" s="115"/>
      <c r="V71" s="115"/>
      <c r="W71" s="115"/>
      <c r="X71" s="115"/>
      <c r="Y71" s="115"/>
      <c r="Z71" s="115"/>
      <c r="AA71" s="115"/>
      <c r="AB71" s="115"/>
      <c r="AC71" s="115"/>
      <c r="AD71" s="115"/>
      <c r="AE71" s="115"/>
      <c r="AF71" s="115"/>
      <c r="AG71" s="115"/>
      <c r="AH71" s="115"/>
      <c r="AI71" s="115"/>
      <c r="AJ71" s="115"/>
      <c r="AK71" s="115"/>
      <c r="AL71" s="115"/>
      <c r="AM71" s="115"/>
      <c r="AN71" s="115"/>
      <c r="AO71" s="115"/>
      <c r="AP71" s="115"/>
      <c r="AQ71" s="115"/>
      <c r="AR71" s="115"/>
      <c r="AS71" s="115"/>
      <c r="AT71" s="115"/>
      <c r="AU71" s="115"/>
      <c r="AV71" s="115"/>
      <c r="AW71" s="115"/>
      <c r="AX71" s="115"/>
      <c r="BX71" s="92">
        <v>35</v>
      </c>
      <c r="BY71" s="92" t="s">
        <v>214</v>
      </c>
      <c r="BZ71" s="92" t="s">
        <v>180</v>
      </c>
      <c r="CA71" s="92">
        <v>1.0931409999999999</v>
      </c>
      <c r="CL71" s="93">
        <v>2508</v>
      </c>
      <c r="CM71" s="93">
        <v>71161</v>
      </c>
    </row>
    <row r="72" spans="1:91">
      <c r="A72" s="113"/>
      <c r="B72" s="113"/>
      <c r="C72" s="113"/>
      <c r="D72" s="113"/>
      <c r="E72" s="113"/>
      <c r="F72" s="113"/>
      <c r="G72" s="113"/>
      <c r="H72" s="113"/>
      <c r="I72" s="113"/>
      <c r="J72" s="113"/>
      <c r="K72" s="113"/>
      <c r="L72" s="114"/>
      <c r="M72" s="115"/>
      <c r="N72" s="115"/>
      <c r="O72" s="115"/>
      <c r="P72" s="115"/>
      <c r="Q72" s="115"/>
      <c r="R72" s="115"/>
      <c r="S72" s="115"/>
      <c r="T72" s="115"/>
      <c r="U72" s="115"/>
      <c r="V72" s="115"/>
      <c r="W72" s="115"/>
      <c r="X72" s="115"/>
      <c r="Y72" s="115"/>
      <c r="Z72" s="115"/>
      <c r="AA72" s="115"/>
      <c r="AB72" s="115"/>
      <c r="AC72" s="115"/>
      <c r="AD72" s="115"/>
      <c r="AE72" s="115"/>
      <c r="AF72" s="115"/>
      <c r="AG72" s="115"/>
      <c r="AH72" s="115"/>
      <c r="AI72" s="115"/>
      <c r="AJ72" s="115"/>
      <c r="AK72" s="115"/>
      <c r="AL72" s="115"/>
      <c r="AM72" s="115"/>
      <c r="AN72" s="115"/>
      <c r="AO72" s="115"/>
      <c r="AP72" s="115"/>
      <c r="AQ72" s="115"/>
      <c r="AR72" s="115"/>
      <c r="AS72" s="115"/>
      <c r="AT72" s="115"/>
      <c r="AU72" s="115"/>
      <c r="AV72" s="115"/>
      <c r="AW72" s="115"/>
      <c r="AX72" s="115"/>
      <c r="BX72" s="92">
        <v>36</v>
      </c>
      <c r="BY72" s="92" t="s">
        <v>215</v>
      </c>
      <c r="BZ72" s="92" t="s">
        <v>183</v>
      </c>
      <c r="CA72" s="92">
        <v>1.1256930000000001</v>
      </c>
      <c r="CL72" s="93">
        <v>25080</v>
      </c>
      <c r="CM72" s="93">
        <v>71162</v>
      </c>
    </row>
    <row r="73" spans="1:91">
      <c r="A73" s="113"/>
      <c r="B73" s="113"/>
      <c r="C73" s="113"/>
      <c r="D73" s="113"/>
      <c r="E73" s="113"/>
      <c r="F73" s="113"/>
      <c r="G73" s="113"/>
      <c r="H73" s="113"/>
      <c r="I73" s="113"/>
      <c r="J73" s="113"/>
      <c r="K73" s="113"/>
      <c r="L73" s="114"/>
      <c r="M73" s="115"/>
      <c r="N73" s="115"/>
      <c r="O73" s="115"/>
      <c r="P73" s="115"/>
      <c r="Q73" s="115"/>
      <c r="R73" s="115"/>
      <c r="S73" s="115"/>
      <c r="T73" s="115"/>
      <c r="U73" s="115"/>
      <c r="V73" s="115"/>
      <c r="W73" s="115"/>
      <c r="X73" s="115"/>
      <c r="Y73" s="115"/>
      <c r="Z73" s="115"/>
      <c r="AA73" s="115"/>
      <c r="AB73" s="115"/>
      <c r="AC73" s="115"/>
      <c r="AD73" s="115"/>
      <c r="AE73" s="115"/>
      <c r="AF73" s="115"/>
      <c r="AG73" s="115"/>
      <c r="AH73" s="115"/>
      <c r="AI73" s="115"/>
      <c r="AJ73" s="115"/>
      <c r="AK73" s="115"/>
      <c r="AL73" s="115"/>
      <c r="AM73" s="115"/>
      <c r="AN73" s="115"/>
      <c r="AO73" s="115"/>
      <c r="AP73" s="115"/>
      <c r="AQ73" s="115"/>
      <c r="AR73" s="115"/>
      <c r="AS73" s="115"/>
      <c r="AT73" s="115"/>
      <c r="AU73" s="115"/>
      <c r="AV73" s="115"/>
      <c r="AW73" s="115"/>
      <c r="AX73" s="115"/>
      <c r="BX73" s="92">
        <v>37</v>
      </c>
      <c r="BY73" s="92" t="s">
        <v>216</v>
      </c>
      <c r="BZ73" s="92" t="s">
        <v>180</v>
      </c>
      <c r="CA73" s="92">
        <v>1.0931409999999999</v>
      </c>
      <c r="CL73" s="93">
        <v>25081</v>
      </c>
      <c r="CM73" s="93">
        <v>71163</v>
      </c>
    </row>
    <row r="74" spans="1:91">
      <c r="A74" s="113"/>
      <c r="B74" s="113"/>
      <c r="C74" s="113"/>
      <c r="D74" s="113"/>
      <c r="E74" s="113"/>
      <c r="F74" s="113"/>
      <c r="G74" s="113"/>
      <c r="H74" s="113"/>
      <c r="I74" s="113"/>
      <c r="J74" s="113"/>
      <c r="K74" s="113"/>
      <c r="L74" s="114"/>
      <c r="M74" s="115"/>
      <c r="N74" s="115"/>
      <c r="O74" s="115"/>
      <c r="P74" s="115"/>
      <c r="Q74" s="115"/>
      <c r="R74" s="115"/>
      <c r="S74" s="115"/>
      <c r="T74" s="115"/>
      <c r="U74" s="115"/>
      <c r="V74" s="115"/>
      <c r="W74" s="115"/>
      <c r="X74" s="115"/>
      <c r="Y74" s="115"/>
      <c r="Z74" s="115"/>
      <c r="AA74" s="115"/>
      <c r="AB74" s="115"/>
      <c r="AC74" s="115"/>
      <c r="AD74" s="115"/>
      <c r="AE74" s="115"/>
      <c r="AF74" s="115"/>
      <c r="AG74" s="115"/>
      <c r="AH74" s="115"/>
      <c r="AI74" s="115"/>
      <c r="AJ74" s="115"/>
      <c r="AK74" s="115"/>
      <c r="AL74" s="115"/>
      <c r="AM74" s="115"/>
      <c r="AN74" s="115"/>
      <c r="AO74" s="115"/>
      <c r="AP74" s="115"/>
      <c r="AQ74" s="115"/>
      <c r="AR74" s="115"/>
      <c r="AS74" s="115"/>
      <c r="AT74" s="115"/>
      <c r="AU74" s="115"/>
      <c r="AV74" s="115"/>
      <c r="AW74" s="115"/>
      <c r="AX74" s="115"/>
      <c r="BX74" s="92">
        <v>38</v>
      </c>
      <c r="BY74" s="92" t="s">
        <v>217</v>
      </c>
      <c r="BZ74" s="92" t="s">
        <v>182</v>
      </c>
      <c r="CA74" s="92">
        <v>1.002872</v>
      </c>
      <c r="CL74" s="93">
        <v>25082</v>
      </c>
      <c r="CM74" s="93">
        <v>71164</v>
      </c>
    </row>
    <row r="75" spans="1:91">
      <c r="A75" s="113"/>
      <c r="B75" s="113"/>
      <c r="C75" s="113"/>
      <c r="D75" s="113"/>
      <c r="E75" s="113"/>
      <c r="F75" s="113"/>
      <c r="G75" s="113"/>
      <c r="H75" s="113"/>
      <c r="I75" s="113"/>
      <c r="J75" s="113"/>
      <c r="K75" s="113"/>
      <c r="L75" s="114"/>
      <c r="M75" s="115"/>
      <c r="N75" s="115"/>
      <c r="O75" s="115"/>
      <c r="P75" s="115"/>
      <c r="Q75" s="115"/>
      <c r="R75" s="115"/>
      <c r="S75" s="115"/>
      <c r="T75" s="115"/>
      <c r="U75" s="115"/>
      <c r="V75" s="115"/>
      <c r="W75" s="115"/>
      <c r="X75" s="115"/>
      <c r="Y75" s="115"/>
      <c r="Z75" s="115"/>
      <c r="AA75" s="115"/>
      <c r="AB75" s="115"/>
      <c r="AC75" s="115"/>
      <c r="AD75" s="115"/>
      <c r="AE75" s="115"/>
      <c r="AF75" s="115"/>
      <c r="AG75" s="115"/>
      <c r="AH75" s="115"/>
      <c r="AI75" s="115"/>
      <c r="AJ75" s="115"/>
      <c r="AK75" s="115"/>
      <c r="AL75" s="115"/>
      <c r="AM75" s="115"/>
      <c r="AN75" s="115"/>
      <c r="AO75" s="115"/>
      <c r="AP75" s="115"/>
      <c r="AQ75" s="115"/>
      <c r="AR75" s="115"/>
      <c r="AS75" s="115"/>
      <c r="AT75" s="115"/>
      <c r="AU75" s="115"/>
      <c r="AV75" s="115"/>
      <c r="AW75" s="115"/>
      <c r="AX75" s="115"/>
      <c r="BX75" s="92">
        <v>39</v>
      </c>
      <c r="BY75" s="92" t="s">
        <v>218</v>
      </c>
      <c r="BZ75" s="92" t="s">
        <v>185</v>
      </c>
      <c r="CA75" s="92">
        <v>0.95500600000000002</v>
      </c>
      <c r="CL75" s="93">
        <v>25083</v>
      </c>
      <c r="CM75" s="93">
        <v>71165</v>
      </c>
    </row>
    <row r="76" spans="1:91">
      <c r="A76" s="113"/>
      <c r="B76" s="113"/>
      <c r="C76" s="113"/>
      <c r="D76" s="113"/>
      <c r="E76" s="113"/>
      <c r="F76" s="113"/>
      <c r="G76" s="113"/>
      <c r="H76" s="113"/>
      <c r="I76" s="113"/>
      <c r="J76" s="113"/>
      <c r="K76" s="113"/>
      <c r="L76" s="114"/>
      <c r="M76" s="115"/>
      <c r="N76" s="115"/>
      <c r="O76" s="115"/>
      <c r="P76" s="115"/>
      <c r="Q76" s="115"/>
      <c r="R76" s="115"/>
      <c r="S76" s="115"/>
      <c r="T76" s="115"/>
      <c r="U76" s="115"/>
      <c r="V76" s="115"/>
      <c r="W76" s="115"/>
      <c r="X76" s="115"/>
      <c r="Y76" s="115"/>
      <c r="Z76" s="115"/>
      <c r="AA76" s="115"/>
      <c r="AB76" s="115"/>
      <c r="AC76" s="115"/>
      <c r="AD76" s="115"/>
      <c r="AE76" s="115"/>
      <c r="AF76" s="115"/>
      <c r="AG76" s="115"/>
      <c r="AH76" s="115"/>
      <c r="AI76" s="115"/>
      <c r="AJ76" s="115"/>
      <c r="AK76" s="115"/>
      <c r="AL76" s="115"/>
      <c r="AM76" s="115"/>
      <c r="AN76" s="115"/>
      <c r="AO76" s="115"/>
      <c r="AP76" s="115"/>
      <c r="AQ76" s="115"/>
      <c r="AR76" s="115"/>
      <c r="AS76" s="115"/>
      <c r="AT76" s="115"/>
      <c r="AU76" s="115"/>
      <c r="AV76" s="115"/>
      <c r="AW76" s="115"/>
      <c r="AX76" s="115"/>
      <c r="BX76" s="92">
        <v>40</v>
      </c>
      <c r="BY76" s="92" t="s">
        <v>219</v>
      </c>
      <c r="BZ76" s="92" t="s">
        <v>183</v>
      </c>
      <c r="CA76" s="92">
        <v>1.1256930000000001</v>
      </c>
      <c r="CL76" s="93">
        <v>2509</v>
      </c>
      <c r="CM76" s="93">
        <v>71166</v>
      </c>
    </row>
    <row r="77" spans="1:91">
      <c r="A77" s="113"/>
      <c r="B77" s="113"/>
      <c r="C77" s="113"/>
      <c r="D77" s="113"/>
      <c r="E77" s="113"/>
      <c r="F77" s="113"/>
      <c r="G77" s="113"/>
      <c r="H77" s="113"/>
      <c r="I77" s="113"/>
      <c r="J77" s="113"/>
      <c r="K77" s="113"/>
      <c r="L77" s="114"/>
      <c r="M77" s="115"/>
      <c r="N77" s="115"/>
      <c r="O77" s="115"/>
      <c r="P77" s="115"/>
      <c r="Q77" s="115"/>
      <c r="R77" s="115"/>
      <c r="S77" s="115"/>
      <c r="T77" s="115"/>
      <c r="U77" s="115"/>
      <c r="V77" s="115"/>
      <c r="W77" s="115"/>
      <c r="X77" s="115"/>
      <c r="Y77" s="115"/>
      <c r="Z77" s="115"/>
      <c r="AA77" s="115"/>
      <c r="AB77" s="115"/>
      <c r="AC77" s="115"/>
      <c r="AD77" s="115"/>
      <c r="AE77" s="115"/>
      <c r="AF77" s="115"/>
      <c r="AG77" s="115"/>
      <c r="AH77" s="115"/>
      <c r="AI77" s="115"/>
      <c r="AJ77" s="115"/>
      <c r="AK77" s="115"/>
      <c r="AL77" s="115"/>
      <c r="AM77" s="115"/>
      <c r="AN77" s="115"/>
      <c r="AO77" s="115"/>
      <c r="AP77" s="115"/>
      <c r="AQ77" s="115"/>
      <c r="AR77" s="115"/>
      <c r="AS77" s="115"/>
      <c r="AT77" s="115"/>
      <c r="AU77" s="115"/>
      <c r="AV77" s="115"/>
      <c r="AW77" s="115"/>
      <c r="AX77" s="115"/>
      <c r="BX77" s="92">
        <v>41</v>
      </c>
      <c r="BY77" s="92" t="s">
        <v>220</v>
      </c>
      <c r="BZ77" s="92" t="s">
        <v>186</v>
      </c>
      <c r="CA77" s="92">
        <v>0.99143300000000001</v>
      </c>
      <c r="CL77" s="93">
        <v>25090</v>
      </c>
      <c r="CM77" s="95">
        <v>71167</v>
      </c>
    </row>
    <row r="78" spans="1:91">
      <c r="A78" s="113"/>
      <c r="B78" s="113"/>
      <c r="C78" s="113"/>
      <c r="D78" s="113"/>
      <c r="E78" s="113"/>
      <c r="F78" s="113"/>
      <c r="G78" s="113"/>
      <c r="H78" s="113"/>
      <c r="I78" s="113"/>
      <c r="J78" s="113"/>
      <c r="K78" s="113"/>
      <c r="L78" s="114"/>
      <c r="M78" s="115"/>
      <c r="N78" s="115"/>
      <c r="O78" s="115"/>
      <c r="P78" s="115"/>
      <c r="Q78" s="115"/>
      <c r="R78" s="115"/>
      <c r="S78" s="115"/>
      <c r="T78" s="115"/>
      <c r="U78" s="115"/>
      <c r="V78" s="115"/>
      <c r="W78" s="115"/>
      <c r="X78" s="115"/>
      <c r="Y78" s="115"/>
      <c r="Z78" s="115"/>
      <c r="AA78" s="115"/>
      <c r="AB78" s="115"/>
      <c r="AC78" s="115"/>
      <c r="AD78" s="115"/>
      <c r="AE78" s="115"/>
      <c r="AF78" s="115"/>
      <c r="AG78" s="115"/>
      <c r="AH78" s="115"/>
      <c r="AI78" s="115"/>
      <c r="AJ78" s="115"/>
      <c r="AK78" s="115"/>
      <c r="AL78" s="115"/>
      <c r="AM78" s="115"/>
      <c r="AN78" s="115"/>
      <c r="AO78" s="115"/>
      <c r="AP78" s="115"/>
      <c r="AQ78" s="115"/>
      <c r="AR78" s="115"/>
      <c r="AS78" s="115"/>
      <c r="AT78" s="115"/>
      <c r="AU78" s="115"/>
      <c r="AV78" s="115"/>
      <c r="AW78" s="115"/>
      <c r="AX78" s="115"/>
      <c r="BX78" s="92">
        <v>42</v>
      </c>
      <c r="BY78" s="92" t="s">
        <v>221</v>
      </c>
      <c r="BZ78" s="92" t="s">
        <v>181</v>
      </c>
      <c r="CA78" s="92">
        <v>0.91194399999999998</v>
      </c>
      <c r="CL78" s="93">
        <v>25091</v>
      </c>
      <c r="CM78" s="93">
        <v>71168</v>
      </c>
    </row>
    <row r="79" spans="1:91">
      <c r="A79" s="113"/>
      <c r="B79" s="113"/>
      <c r="C79" s="113"/>
      <c r="D79" s="113"/>
      <c r="E79" s="113"/>
      <c r="F79" s="113"/>
      <c r="G79" s="113"/>
      <c r="H79" s="113"/>
      <c r="I79" s="113"/>
      <c r="J79" s="113"/>
      <c r="K79" s="113"/>
      <c r="L79" s="114"/>
      <c r="M79" s="115"/>
      <c r="N79" s="115"/>
      <c r="O79" s="115"/>
      <c r="P79" s="115"/>
      <c r="Q79" s="115"/>
      <c r="R79" s="115"/>
      <c r="S79" s="115"/>
      <c r="T79" s="115"/>
      <c r="U79" s="115"/>
      <c r="V79" s="115"/>
      <c r="W79" s="115"/>
      <c r="X79" s="115"/>
      <c r="Y79" s="115"/>
      <c r="Z79" s="115"/>
      <c r="AA79" s="115"/>
      <c r="AB79" s="115"/>
      <c r="AC79" s="115"/>
      <c r="AD79" s="115"/>
      <c r="AE79" s="115"/>
      <c r="AF79" s="115"/>
      <c r="AG79" s="115"/>
      <c r="AH79" s="115"/>
      <c r="AI79" s="115"/>
      <c r="AJ79" s="115"/>
      <c r="AK79" s="115"/>
      <c r="AL79" s="115"/>
      <c r="AM79" s="115"/>
      <c r="AN79" s="115"/>
      <c r="AO79" s="115"/>
      <c r="AP79" s="115"/>
      <c r="AQ79" s="115"/>
      <c r="AR79" s="115"/>
      <c r="AS79" s="115"/>
      <c r="AT79" s="115"/>
      <c r="AU79" s="115"/>
      <c r="AV79" s="115"/>
      <c r="AW79" s="115"/>
      <c r="AX79" s="115"/>
      <c r="BX79" s="92">
        <v>43</v>
      </c>
      <c r="BY79" s="92" t="s">
        <v>222</v>
      </c>
      <c r="BZ79" s="92" t="s">
        <v>186</v>
      </c>
      <c r="CA79" s="92">
        <v>0.99143300000000001</v>
      </c>
      <c r="CL79" s="93">
        <v>25092</v>
      </c>
      <c r="CM79" s="93">
        <v>71169</v>
      </c>
    </row>
    <row r="80" spans="1:91">
      <c r="A80" s="113"/>
      <c r="B80" s="113"/>
      <c r="C80" s="113"/>
      <c r="D80" s="113"/>
      <c r="E80" s="113"/>
      <c r="F80" s="113"/>
      <c r="G80" s="113"/>
      <c r="H80" s="113"/>
      <c r="I80" s="113"/>
      <c r="J80" s="113"/>
      <c r="K80" s="113"/>
      <c r="L80" s="114"/>
      <c r="M80" s="115"/>
      <c r="N80" s="115"/>
      <c r="O80" s="115"/>
      <c r="P80" s="115"/>
      <c r="Q80" s="115"/>
      <c r="R80" s="115"/>
      <c r="S80" s="115"/>
      <c r="T80" s="115"/>
      <c r="U80" s="115"/>
      <c r="V80" s="115"/>
      <c r="W80" s="115"/>
      <c r="X80" s="115"/>
      <c r="Y80" s="115"/>
      <c r="Z80" s="115"/>
      <c r="AA80" s="115"/>
      <c r="AB80" s="115"/>
      <c r="AC80" s="115"/>
      <c r="AD80" s="115"/>
      <c r="AE80" s="115"/>
      <c r="AF80" s="115"/>
      <c r="AG80" s="115"/>
      <c r="AH80" s="115"/>
      <c r="AI80" s="115"/>
      <c r="AJ80" s="115"/>
      <c r="AK80" s="115"/>
      <c r="AL80" s="115"/>
      <c r="AM80" s="115"/>
      <c r="AN80" s="115"/>
      <c r="AO80" s="115"/>
      <c r="AP80" s="115"/>
      <c r="AQ80" s="115"/>
      <c r="AR80" s="115"/>
      <c r="AS80" s="115"/>
      <c r="AT80" s="115"/>
      <c r="AU80" s="115"/>
      <c r="AV80" s="115"/>
      <c r="AW80" s="115"/>
      <c r="AX80" s="115"/>
      <c r="BX80" s="92">
        <v>44</v>
      </c>
      <c r="BY80" s="92" t="s">
        <v>223</v>
      </c>
      <c r="BZ80" s="92" t="s">
        <v>183</v>
      </c>
      <c r="CA80" s="92">
        <v>1.1256930000000001</v>
      </c>
      <c r="CL80" s="93">
        <v>25093</v>
      </c>
      <c r="CM80" s="93">
        <v>71170</v>
      </c>
    </row>
    <row r="81" spans="1:91">
      <c r="A81" s="113"/>
      <c r="B81" s="113"/>
      <c r="C81" s="113"/>
      <c r="D81" s="113"/>
      <c r="E81" s="113"/>
      <c r="F81" s="113"/>
      <c r="G81" s="113"/>
      <c r="H81" s="113"/>
      <c r="I81" s="113"/>
      <c r="J81" s="113"/>
      <c r="K81" s="113"/>
      <c r="L81" s="114"/>
      <c r="M81" s="115"/>
      <c r="N81" s="115"/>
      <c r="O81" s="115"/>
      <c r="P81" s="115"/>
      <c r="Q81" s="115"/>
      <c r="R81" s="115"/>
      <c r="S81" s="115"/>
      <c r="T81" s="115"/>
      <c r="U81" s="115"/>
      <c r="V81" s="115"/>
      <c r="W81" s="115"/>
      <c r="X81" s="115"/>
      <c r="Y81" s="115"/>
      <c r="Z81" s="115"/>
      <c r="AA81" s="115"/>
      <c r="AB81" s="115"/>
      <c r="AC81" s="115"/>
      <c r="AD81" s="115"/>
      <c r="AE81" s="115"/>
      <c r="AF81" s="115"/>
      <c r="AG81" s="115"/>
      <c r="AH81" s="115"/>
      <c r="AI81" s="115"/>
      <c r="AJ81" s="115"/>
      <c r="AK81" s="115"/>
      <c r="AL81" s="115"/>
      <c r="AM81" s="115"/>
      <c r="AN81" s="115"/>
      <c r="AO81" s="115"/>
      <c r="AP81" s="115"/>
      <c r="AQ81" s="115"/>
      <c r="AR81" s="115"/>
      <c r="AS81" s="115"/>
      <c r="AT81" s="115"/>
      <c r="AU81" s="115"/>
      <c r="AV81" s="115"/>
      <c r="AW81" s="115"/>
      <c r="AX81" s="115"/>
      <c r="BX81" s="92">
        <v>45</v>
      </c>
      <c r="BY81" s="92" t="s">
        <v>224</v>
      </c>
      <c r="BZ81" s="92" t="s">
        <v>181</v>
      </c>
      <c r="CA81" s="92">
        <v>0.91194399999999998</v>
      </c>
      <c r="CL81" s="93">
        <v>2490</v>
      </c>
      <c r="CM81" s="93">
        <v>71171</v>
      </c>
    </row>
    <row r="82" spans="1:91">
      <c r="A82" s="113"/>
      <c r="B82" s="113"/>
      <c r="C82" s="113"/>
      <c r="D82" s="113"/>
      <c r="E82" s="113"/>
      <c r="F82" s="113"/>
      <c r="G82" s="113"/>
      <c r="H82" s="113"/>
      <c r="I82" s="113"/>
      <c r="J82" s="113"/>
      <c r="K82" s="113"/>
      <c r="L82" s="114"/>
      <c r="M82" s="115"/>
      <c r="N82" s="115"/>
      <c r="O82" s="115"/>
      <c r="P82" s="115"/>
      <c r="Q82" s="115"/>
      <c r="R82" s="115"/>
      <c r="S82" s="115"/>
      <c r="T82" s="115"/>
      <c r="U82" s="115"/>
      <c r="V82" s="115"/>
      <c r="W82" s="115"/>
      <c r="X82" s="115"/>
      <c r="Y82" s="115"/>
      <c r="Z82" s="115"/>
      <c r="AA82" s="115"/>
      <c r="AB82" s="115"/>
      <c r="AC82" s="115"/>
      <c r="AD82" s="115"/>
      <c r="AE82" s="115"/>
      <c r="AF82" s="115"/>
      <c r="AG82" s="115"/>
      <c r="AH82" s="115"/>
      <c r="AI82" s="115"/>
      <c r="AJ82" s="115"/>
      <c r="AK82" s="115"/>
      <c r="AL82" s="115"/>
      <c r="AM82" s="115"/>
      <c r="AN82" s="115"/>
      <c r="AO82" s="115"/>
      <c r="AP82" s="115"/>
      <c r="AQ82" s="115"/>
      <c r="AR82" s="115"/>
      <c r="AS82" s="115"/>
      <c r="AT82" s="115"/>
      <c r="AU82" s="115"/>
      <c r="AV82" s="115"/>
      <c r="AW82" s="115"/>
      <c r="AX82" s="115"/>
      <c r="BX82" s="92">
        <v>46</v>
      </c>
      <c r="BY82" s="92" t="s">
        <v>225</v>
      </c>
      <c r="BZ82" s="92" t="s">
        <v>181</v>
      </c>
      <c r="CA82" s="92">
        <v>0.91194399999999998</v>
      </c>
      <c r="CL82" s="93">
        <v>24900</v>
      </c>
      <c r="CM82" s="93">
        <v>71172</v>
      </c>
    </row>
    <row r="83" spans="1:91">
      <c r="A83" s="113"/>
      <c r="B83" s="113"/>
      <c r="C83" s="113"/>
      <c r="D83" s="113"/>
      <c r="E83" s="113"/>
      <c r="F83" s="113"/>
      <c r="G83" s="113"/>
      <c r="H83" s="113"/>
      <c r="I83" s="113"/>
      <c r="J83" s="113"/>
      <c r="K83" s="113"/>
      <c r="L83" s="114"/>
      <c r="M83" s="115"/>
      <c r="N83" s="115"/>
      <c r="O83" s="115"/>
      <c r="P83" s="115"/>
      <c r="Q83" s="115"/>
      <c r="R83" s="115"/>
      <c r="S83" s="115"/>
      <c r="T83" s="115"/>
      <c r="U83" s="115"/>
      <c r="V83" s="115"/>
      <c r="W83" s="115"/>
      <c r="X83" s="115"/>
      <c r="Y83" s="115"/>
      <c r="Z83" s="115"/>
      <c r="AA83" s="115"/>
      <c r="AB83" s="115"/>
      <c r="AC83" s="115"/>
      <c r="AD83" s="115"/>
      <c r="AE83" s="115"/>
      <c r="AF83" s="115"/>
      <c r="AG83" s="115"/>
      <c r="AH83" s="115"/>
      <c r="AI83" s="115"/>
      <c r="AJ83" s="115"/>
      <c r="AK83" s="115"/>
      <c r="AL83" s="115"/>
      <c r="AM83" s="115"/>
      <c r="AN83" s="115"/>
      <c r="AO83" s="115"/>
      <c r="AP83" s="115"/>
      <c r="AQ83" s="115"/>
      <c r="AR83" s="115"/>
      <c r="AS83" s="115"/>
      <c r="AT83" s="115"/>
      <c r="AU83" s="115"/>
      <c r="AV83" s="115"/>
      <c r="AW83" s="115"/>
      <c r="AX83" s="115"/>
      <c r="BX83" s="92">
        <v>47</v>
      </c>
      <c r="BY83" s="92" t="s">
        <v>226</v>
      </c>
      <c r="BZ83" s="92" t="s">
        <v>185</v>
      </c>
      <c r="CA83" s="92">
        <v>0.95500600000000002</v>
      </c>
      <c r="CL83" s="93">
        <v>250</v>
      </c>
      <c r="CM83" s="93">
        <v>71173</v>
      </c>
    </row>
    <row r="84" spans="1:91">
      <c r="A84" s="113"/>
      <c r="B84" s="113"/>
      <c r="C84" s="113"/>
      <c r="D84" s="113"/>
      <c r="E84" s="113"/>
      <c r="F84" s="113"/>
      <c r="G84" s="113"/>
      <c r="H84" s="113"/>
      <c r="I84" s="113"/>
      <c r="J84" s="113"/>
      <c r="K84" s="113"/>
      <c r="L84" s="114"/>
      <c r="M84" s="115"/>
      <c r="N84" s="115"/>
      <c r="O84" s="115"/>
      <c r="P84" s="115"/>
      <c r="Q84" s="115"/>
      <c r="R84" s="115"/>
      <c r="S84" s="115"/>
      <c r="T84" s="115"/>
      <c r="U84" s="115"/>
      <c r="V84" s="115"/>
      <c r="W84" s="115"/>
      <c r="X84" s="115"/>
      <c r="Y84" s="115"/>
      <c r="Z84" s="115"/>
      <c r="AA84" s="115"/>
      <c r="AB84" s="115"/>
      <c r="AC84" s="115"/>
      <c r="AD84" s="115"/>
      <c r="AE84" s="115"/>
      <c r="AF84" s="115"/>
      <c r="AG84" s="115"/>
      <c r="AH84" s="115"/>
      <c r="AI84" s="115"/>
      <c r="AJ84" s="115"/>
      <c r="AK84" s="115"/>
      <c r="AL84" s="115"/>
      <c r="AM84" s="115"/>
      <c r="AN84" s="115"/>
      <c r="AO84" s="115"/>
      <c r="AP84" s="115"/>
      <c r="AQ84" s="115"/>
      <c r="AR84" s="115"/>
      <c r="AS84" s="115"/>
      <c r="AT84" s="115"/>
      <c r="AU84" s="115"/>
      <c r="AV84" s="115"/>
      <c r="AW84" s="115"/>
      <c r="AX84" s="115"/>
      <c r="BX84" s="92">
        <v>48</v>
      </c>
      <c r="BY84" s="92" t="s">
        <v>227</v>
      </c>
      <c r="BZ84" s="92" t="s">
        <v>188</v>
      </c>
      <c r="CA84" s="92">
        <v>0.86687099999999995</v>
      </c>
      <c r="CL84" s="93">
        <v>2500</v>
      </c>
      <c r="CM84" s="93">
        <v>71174</v>
      </c>
    </row>
    <row r="85" spans="1:91">
      <c r="A85" s="113"/>
      <c r="B85" s="113"/>
      <c r="C85" s="113"/>
      <c r="D85" s="113"/>
      <c r="E85" s="113"/>
      <c r="F85" s="113"/>
      <c r="G85" s="113"/>
      <c r="H85" s="113"/>
      <c r="I85" s="113"/>
      <c r="J85" s="113"/>
      <c r="K85" s="113"/>
      <c r="L85" s="114"/>
      <c r="M85" s="115"/>
      <c r="N85" s="115"/>
      <c r="O85" s="115"/>
      <c r="P85" s="115"/>
      <c r="Q85" s="115"/>
      <c r="R85" s="115"/>
      <c r="S85" s="115"/>
      <c r="T85" s="115"/>
      <c r="U85" s="115"/>
      <c r="V85" s="115"/>
      <c r="W85" s="115"/>
      <c r="X85" s="115"/>
      <c r="Y85" s="115"/>
      <c r="Z85" s="115"/>
      <c r="AA85" s="115"/>
      <c r="AB85" s="115"/>
      <c r="AC85" s="115"/>
      <c r="AD85" s="115"/>
      <c r="AE85" s="115"/>
      <c r="AF85" s="115"/>
      <c r="AG85" s="115"/>
      <c r="AH85" s="115"/>
      <c r="AI85" s="115"/>
      <c r="AJ85" s="115"/>
      <c r="AK85" s="115"/>
      <c r="AL85" s="115"/>
      <c r="AM85" s="115"/>
      <c r="AN85" s="115"/>
      <c r="AO85" s="115"/>
      <c r="AP85" s="115"/>
      <c r="AQ85" s="115"/>
      <c r="AR85" s="115"/>
      <c r="AS85" s="115"/>
      <c r="AT85" s="115"/>
      <c r="AU85" s="115"/>
      <c r="AV85" s="115"/>
      <c r="AW85" s="115"/>
      <c r="AX85" s="115"/>
      <c r="BX85" s="92">
        <v>49</v>
      </c>
      <c r="BY85" s="92" t="s">
        <v>228</v>
      </c>
      <c r="BZ85" s="92" t="s">
        <v>180</v>
      </c>
      <c r="CA85" s="92">
        <v>1.0931409999999999</v>
      </c>
      <c r="CL85" s="93">
        <v>25000</v>
      </c>
      <c r="CM85" s="93">
        <v>71175</v>
      </c>
    </row>
    <row r="86" spans="1:91">
      <c r="A86" s="113"/>
      <c r="B86" s="113"/>
      <c r="C86" s="113"/>
      <c r="D86" s="113"/>
      <c r="E86" s="113"/>
      <c r="F86" s="113"/>
      <c r="G86" s="113"/>
      <c r="H86" s="113"/>
      <c r="I86" s="113"/>
      <c r="J86" s="113"/>
      <c r="K86" s="113"/>
      <c r="L86" s="114"/>
      <c r="M86" s="115"/>
      <c r="N86" s="115"/>
      <c r="O86" s="115"/>
      <c r="P86" s="115"/>
      <c r="Q86" s="115"/>
      <c r="R86" s="115"/>
      <c r="S86" s="115"/>
      <c r="T86" s="115"/>
      <c r="U86" s="115"/>
      <c r="V86" s="115"/>
      <c r="W86" s="115"/>
      <c r="X86" s="115"/>
      <c r="Y86" s="115"/>
      <c r="Z86" s="115"/>
      <c r="AA86" s="115"/>
      <c r="AB86" s="115"/>
      <c r="AC86" s="115"/>
      <c r="AD86" s="115"/>
      <c r="AE86" s="115"/>
      <c r="AF86" s="115"/>
      <c r="AG86" s="115"/>
      <c r="AH86" s="115"/>
      <c r="AI86" s="115"/>
      <c r="AJ86" s="115"/>
      <c r="AK86" s="115"/>
      <c r="AL86" s="115"/>
      <c r="AM86" s="115"/>
      <c r="AN86" s="115"/>
      <c r="AO86" s="115"/>
      <c r="AP86" s="115"/>
      <c r="AQ86" s="115"/>
      <c r="AR86" s="115"/>
      <c r="AS86" s="115"/>
      <c r="AT86" s="115"/>
      <c r="AU86" s="115"/>
      <c r="AV86" s="115"/>
      <c r="AW86" s="115"/>
      <c r="AX86" s="115"/>
      <c r="BX86" s="92">
        <v>50</v>
      </c>
      <c r="BY86" s="92" t="s">
        <v>241</v>
      </c>
      <c r="BZ86" s="92" t="s">
        <v>187</v>
      </c>
      <c r="CA86" s="92">
        <v>0.95560999999999996</v>
      </c>
      <c r="CL86" s="93">
        <v>25001</v>
      </c>
      <c r="CM86" s="93">
        <v>71176</v>
      </c>
    </row>
    <row r="87" spans="1:91">
      <c r="A87" s="113"/>
      <c r="B87" s="113"/>
      <c r="C87" s="113"/>
      <c r="D87" s="113"/>
      <c r="E87" s="113"/>
      <c r="F87" s="113"/>
      <c r="G87" s="113"/>
      <c r="H87" s="113"/>
      <c r="I87" s="113"/>
      <c r="J87" s="113"/>
      <c r="K87" s="113"/>
      <c r="L87" s="114"/>
      <c r="M87" s="115"/>
      <c r="N87" s="115"/>
      <c r="O87" s="115"/>
      <c r="P87" s="115"/>
      <c r="Q87" s="115"/>
      <c r="R87" s="115"/>
      <c r="S87" s="115"/>
      <c r="T87" s="115"/>
      <c r="U87" s="115"/>
      <c r="V87" s="115"/>
      <c r="W87" s="115"/>
      <c r="X87" s="115"/>
      <c r="Y87" s="115"/>
      <c r="Z87" s="115"/>
      <c r="AA87" s="115"/>
      <c r="AB87" s="115"/>
      <c r="AC87" s="115"/>
      <c r="AD87" s="115"/>
      <c r="AE87" s="115"/>
      <c r="AF87" s="115"/>
      <c r="AG87" s="115"/>
      <c r="AH87" s="115"/>
      <c r="AI87" s="115"/>
      <c r="AJ87" s="115"/>
      <c r="AK87" s="115"/>
      <c r="AL87" s="115"/>
      <c r="AM87" s="115"/>
      <c r="AN87" s="115"/>
      <c r="AO87" s="115"/>
      <c r="AP87" s="115"/>
      <c r="AQ87" s="115"/>
      <c r="AR87" s="115"/>
      <c r="AS87" s="115"/>
      <c r="AT87" s="115"/>
      <c r="AU87" s="115"/>
      <c r="AV87" s="115"/>
      <c r="AW87" s="115"/>
      <c r="AX87" s="115"/>
      <c r="BX87" s="92">
        <v>51</v>
      </c>
      <c r="BY87" s="92" t="s">
        <v>229</v>
      </c>
      <c r="BZ87" s="92" t="s">
        <v>188</v>
      </c>
      <c r="CA87" s="92">
        <v>0.86687099999999995</v>
      </c>
      <c r="CL87" s="93">
        <v>7902</v>
      </c>
      <c r="CM87" s="93">
        <v>71177</v>
      </c>
    </row>
    <row r="88" spans="1:91">
      <c r="A88" s="113"/>
      <c r="B88" s="113"/>
      <c r="C88" s="113"/>
      <c r="D88" s="113"/>
      <c r="E88" s="113"/>
      <c r="F88" s="113"/>
      <c r="G88" s="113"/>
      <c r="H88" s="113"/>
      <c r="I88" s="113"/>
      <c r="J88" s="113"/>
      <c r="K88" s="113"/>
      <c r="L88" s="114"/>
      <c r="M88" s="115"/>
      <c r="N88" s="115"/>
      <c r="O88" s="115"/>
      <c r="P88" s="115"/>
      <c r="Q88" s="115"/>
      <c r="R88" s="115"/>
      <c r="S88" s="115"/>
      <c r="T88" s="115"/>
      <c r="U88" s="115"/>
      <c r="V88" s="115"/>
      <c r="W88" s="115"/>
      <c r="X88" s="115"/>
      <c r="Y88" s="115"/>
      <c r="Z88" s="115"/>
      <c r="AA88" s="115"/>
      <c r="AB88" s="115"/>
      <c r="AC88" s="115"/>
      <c r="AD88" s="115"/>
      <c r="AE88" s="115"/>
      <c r="AF88" s="115"/>
      <c r="AG88" s="115"/>
      <c r="AH88" s="115"/>
      <c r="AI88" s="115"/>
      <c r="AJ88" s="115"/>
      <c r="AK88" s="115"/>
      <c r="AL88" s="115"/>
      <c r="AM88" s="115"/>
      <c r="AN88" s="115"/>
      <c r="AO88" s="115"/>
      <c r="AP88" s="115"/>
      <c r="AQ88" s="115"/>
      <c r="AR88" s="115"/>
      <c r="AS88" s="115"/>
      <c r="AT88" s="115"/>
      <c r="AU88" s="115"/>
      <c r="AV88" s="115"/>
      <c r="AW88" s="115"/>
      <c r="AX88" s="115"/>
      <c r="BX88" s="92">
        <v>52</v>
      </c>
      <c r="BY88" s="92" t="s">
        <v>230</v>
      </c>
      <c r="BZ88" s="92" t="s">
        <v>184</v>
      </c>
      <c r="CA88" s="92">
        <v>1.0788720000000001</v>
      </c>
      <c r="CL88" s="93">
        <v>79021</v>
      </c>
      <c r="CM88" s="93">
        <v>71178</v>
      </c>
    </row>
    <row r="89" spans="1:91">
      <c r="C89" s="8"/>
      <c r="D89" s="8"/>
      <c r="E89" s="8"/>
      <c r="G89" s="8"/>
      <c r="H89" s="8"/>
      <c r="I89" s="8"/>
      <c r="J89" s="8"/>
      <c r="K89" s="8"/>
      <c r="L89" s="12"/>
      <c r="M89" s="10"/>
      <c r="N89" s="10"/>
      <c r="O89" s="10"/>
      <c r="P89" s="10"/>
      <c r="Q89" s="10"/>
      <c r="R89" s="10"/>
      <c r="S89" s="10"/>
      <c r="T89" s="10"/>
      <c r="U89" s="10"/>
      <c r="V89" s="10"/>
      <c r="W89" s="10"/>
      <c r="X89" s="10"/>
      <c r="Y89" s="10"/>
      <c r="Z89" s="10"/>
      <c r="AA89" s="10"/>
      <c r="AB89" s="10"/>
      <c r="BX89" s="92">
        <v>53</v>
      </c>
      <c r="BY89" s="92" t="s">
        <v>231</v>
      </c>
      <c r="BZ89" s="92" t="s">
        <v>183</v>
      </c>
      <c r="CA89" s="92">
        <v>1.1256930000000001</v>
      </c>
      <c r="CL89" s="93">
        <v>79022</v>
      </c>
      <c r="CM89" s="95">
        <v>71179</v>
      </c>
    </row>
    <row r="90" spans="1:91">
      <c r="C90" s="8"/>
      <c r="D90" s="8"/>
      <c r="E90" s="8"/>
      <c r="G90" s="8"/>
      <c r="H90" s="8"/>
      <c r="I90" s="8"/>
      <c r="J90" s="8"/>
      <c r="K90" s="8"/>
      <c r="L90" s="12"/>
      <c r="M90" s="10"/>
      <c r="N90" s="10"/>
      <c r="O90" s="10"/>
      <c r="P90" s="10"/>
      <c r="Q90" s="10"/>
      <c r="R90" s="10"/>
      <c r="S90" s="10"/>
      <c r="T90" s="10"/>
      <c r="U90" s="10"/>
      <c r="V90" s="10"/>
      <c r="W90" s="10"/>
      <c r="X90" s="10"/>
      <c r="Y90" s="10"/>
      <c r="Z90" s="10"/>
      <c r="AA90" s="10"/>
      <c r="AB90" s="10"/>
      <c r="BX90" s="92">
        <v>54</v>
      </c>
      <c r="BY90" s="92" t="s">
        <v>232</v>
      </c>
      <c r="BZ90" s="92" t="s">
        <v>188</v>
      </c>
      <c r="CA90" s="92">
        <v>0.86687099999999995</v>
      </c>
      <c r="CL90" s="93">
        <v>79029</v>
      </c>
      <c r="CM90" s="93">
        <v>71180</v>
      </c>
    </row>
    <row r="91" spans="1:91">
      <c r="C91" s="8"/>
      <c r="D91" s="8"/>
      <c r="E91" s="8"/>
      <c r="G91" s="8"/>
      <c r="H91" s="8"/>
      <c r="I91" s="8"/>
      <c r="J91" s="8"/>
      <c r="K91" s="8"/>
      <c r="L91" s="12"/>
      <c r="M91" s="10"/>
      <c r="N91" s="10"/>
      <c r="O91" s="10"/>
      <c r="P91" s="10"/>
      <c r="Q91" s="10"/>
      <c r="R91" s="10"/>
      <c r="S91" s="10"/>
      <c r="T91" s="10"/>
      <c r="U91" s="10"/>
      <c r="V91" s="10"/>
      <c r="W91" s="10"/>
      <c r="X91" s="10"/>
      <c r="Y91" s="10"/>
      <c r="Z91" s="10"/>
      <c r="AA91" s="10"/>
      <c r="AB91" s="10"/>
      <c r="BX91" s="92">
        <v>55</v>
      </c>
      <c r="BY91" s="92" t="s">
        <v>233</v>
      </c>
      <c r="BZ91" s="92" t="s">
        <v>188</v>
      </c>
      <c r="CA91" s="92">
        <v>0.86687099999999995</v>
      </c>
      <c r="CL91" s="93">
        <v>7915</v>
      </c>
      <c r="CM91" s="93">
        <v>71181</v>
      </c>
    </row>
    <row r="92" spans="1:91">
      <c r="C92" s="8"/>
      <c r="D92" s="8"/>
      <c r="E92" s="8"/>
      <c r="G92" s="8"/>
      <c r="H92" s="8"/>
      <c r="I92" s="8"/>
      <c r="J92" s="8"/>
      <c r="K92" s="8"/>
      <c r="L92" s="12"/>
      <c r="M92" s="10"/>
      <c r="N92" s="10"/>
      <c r="O92" s="10"/>
      <c r="P92" s="10"/>
      <c r="Q92" s="10"/>
      <c r="R92" s="10"/>
      <c r="S92" s="10"/>
      <c r="T92" s="10"/>
      <c r="U92" s="10"/>
      <c r="V92" s="10"/>
      <c r="W92" s="10"/>
      <c r="X92" s="10"/>
      <c r="Y92" s="10"/>
      <c r="Z92" s="10"/>
      <c r="AA92" s="10"/>
      <c r="AB92" s="10"/>
      <c r="BX92" s="92">
        <v>56</v>
      </c>
      <c r="BY92" s="92" t="s">
        <v>234</v>
      </c>
      <c r="BZ92" s="92" t="s">
        <v>183</v>
      </c>
      <c r="CA92" s="92">
        <v>1.1256930000000001</v>
      </c>
      <c r="CL92" s="93">
        <v>7916</v>
      </c>
      <c r="CM92" s="93">
        <v>71182</v>
      </c>
    </row>
    <row r="93" spans="1:91">
      <c r="C93" s="8"/>
      <c r="D93" s="8"/>
      <c r="E93" s="8"/>
      <c r="G93" s="8"/>
      <c r="H93" s="8"/>
      <c r="I93" s="8"/>
      <c r="J93" s="8"/>
      <c r="K93" s="8"/>
      <c r="L93" s="12"/>
      <c r="M93" s="10"/>
      <c r="N93" s="10"/>
      <c r="O93" s="10"/>
      <c r="P93" s="10"/>
      <c r="Q93" s="10"/>
      <c r="R93" s="10"/>
      <c r="S93" s="10"/>
      <c r="T93" s="10"/>
      <c r="U93" s="10"/>
      <c r="V93" s="10"/>
      <c r="W93" s="10"/>
      <c r="X93" s="10"/>
      <c r="Y93" s="10"/>
      <c r="Z93" s="10"/>
      <c r="AA93" s="10"/>
      <c r="AB93" s="10"/>
      <c r="BX93" s="92">
        <v>57</v>
      </c>
      <c r="BY93" s="92" t="s">
        <v>235</v>
      </c>
      <c r="BZ93" s="92" t="s">
        <v>181</v>
      </c>
      <c r="CA93" s="92">
        <v>0.91194399999999998</v>
      </c>
      <c r="CL93" s="93" t="s">
        <v>244</v>
      </c>
      <c r="CM93" s="93">
        <v>71183</v>
      </c>
    </row>
    <row r="94" spans="1:91">
      <c r="C94" s="8"/>
      <c r="D94" s="8"/>
      <c r="E94" s="8"/>
      <c r="G94" s="8"/>
      <c r="H94" s="8"/>
      <c r="I94" s="8"/>
      <c r="J94" s="8"/>
      <c r="K94" s="8"/>
      <c r="L94" s="12"/>
      <c r="M94" s="10"/>
      <c r="N94" s="10"/>
      <c r="O94" s="10"/>
      <c r="P94" s="10"/>
      <c r="Q94" s="10"/>
      <c r="R94" s="10"/>
      <c r="S94" s="10"/>
      <c r="T94" s="10"/>
      <c r="U94" s="10"/>
      <c r="V94" s="10"/>
      <c r="W94" s="10"/>
      <c r="X94" s="10"/>
      <c r="Y94" s="10"/>
      <c r="Z94" s="10"/>
      <c r="AA94" s="10"/>
      <c r="AB94" s="10"/>
      <c r="BX94" s="92">
        <v>58</v>
      </c>
      <c r="BY94" s="92" t="s">
        <v>236</v>
      </c>
      <c r="BZ94" s="92" t="s">
        <v>181</v>
      </c>
      <c r="CA94" s="92">
        <v>0.91194399999999998</v>
      </c>
      <c r="CL94" s="93" t="s">
        <v>245</v>
      </c>
      <c r="CM94" s="93">
        <v>71184</v>
      </c>
    </row>
    <row r="95" spans="1:91">
      <c r="C95" s="8"/>
      <c r="D95" s="8"/>
      <c r="E95" s="8"/>
      <c r="G95" s="8"/>
      <c r="H95" s="8"/>
      <c r="I95" s="8"/>
      <c r="J95" s="8"/>
      <c r="K95" s="8"/>
      <c r="L95" s="12"/>
      <c r="M95" s="10"/>
      <c r="N95" s="10"/>
      <c r="O95" s="10"/>
      <c r="P95" s="10"/>
      <c r="Q95" s="10"/>
      <c r="R95" s="10"/>
      <c r="S95" s="10"/>
      <c r="T95" s="10"/>
      <c r="U95" s="10"/>
      <c r="V95" s="10"/>
      <c r="W95" s="10"/>
      <c r="X95" s="10"/>
      <c r="Y95" s="10"/>
      <c r="Z95" s="10"/>
      <c r="AA95" s="10"/>
      <c r="AB95" s="10"/>
      <c r="BX95" s="92">
        <v>59</v>
      </c>
      <c r="BY95" s="92" t="s">
        <v>237</v>
      </c>
      <c r="BZ95" s="92" t="s">
        <v>180</v>
      </c>
      <c r="CA95" s="92">
        <v>1.0931409999999999</v>
      </c>
      <c r="CL95" s="93" t="s">
        <v>246</v>
      </c>
      <c r="CM95" s="93">
        <v>71185</v>
      </c>
    </row>
    <row r="96" spans="1:91">
      <c r="C96" s="8"/>
      <c r="D96" s="8"/>
      <c r="E96" s="8"/>
      <c r="G96" s="8"/>
      <c r="H96" s="8"/>
      <c r="I96" s="8"/>
      <c r="J96" s="8"/>
      <c r="K96" s="8"/>
      <c r="L96" s="12"/>
      <c r="M96" s="10"/>
      <c r="N96" s="10"/>
      <c r="O96" s="10"/>
      <c r="P96" s="10"/>
      <c r="Q96" s="10"/>
      <c r="R96" s="10"/>
      <c r="S96" s="10"/>
      <c r="T96" s="10"/>
      <c r="U96" s="10"/>
      <c r="V96" s="10"/>
      <c r="W96" s="10"/>
      <c r="X96" s="10"/>
      <c r="Y96" s="10"/>
      <c r="Z96" s="10"/>
      <c r="AA96" s="10"/>
      <c r="AB96" s="10"/>
      <c r="BX96" s="92">
        <v>60</v>
      </c>
      <c r="BY96" s="92" t="s">
        <v>238</v>
      </c>
      <c r="BZ96" s="92" t="s">
        <v>183</v>
      </c>
      <c r="CA96" s="92">
        <v>1.1256930000000001</v>
      </c>
      <c r="CM96" s="93">
        <v>71186</v>
      </c>
    </row>
    <row r="97" spans="3:91">
      <c r="C97" s="8"/>
      <c r="D97" s="8"/>
      <c r="E97" s="8"/>
      <c r="G97" s="8"/>
      <c r="H97" s="8"/>
      <c r="I97" s="8"/>
      <c r="J97" s="8"/>
      <c r="K97" s="8"/>
      <c r="L97" s="12"/>
      <c r="M97" s="10"/>
      <c r="N97" s="10"/>
      <c r="O97" s="10"/>
      <c r="P97" s="10"/>
      <c r="Q97" s="10"/>
      <c r="R97" s="10"/>
      <c r="S97" s="10"/>
      <c r="T97" s="10"/>
      <c r="U97" s="10"/>
      <c r="V97" s="10"/>
      <c r="W97" s="10"/>
      <c r="X97" s="10"/>
      <c r="Y97" s="10"/>
      <c r="Z97" s="10"/>
      <c r="AA97" s="10"/>
      <c r="AB97" s="10"/>
      <c r="BX97" s="92">
        <v>61</v>
      </c>
      <c r="BY97" s="92" t="s">
        <v>239</v>
      </c>
      <c r="BZ97" s="92" t="s">
        <v>180</v>
      </c>
      <c r="CA97" s="92">
        <v>1.0931409999999999</v>
      </c>
      <c r="CM97" s="93">
        <v>71187</v>
      </c>
    </row>
    <row r="98" spans="3:91">
      <c r="C98" s="8"/>
      <c r="D98" s="8"/>
      <c r="E98" s="8"/>
      <c r="G98" s="8"/>
      <c r="H98" s="8"/>
      <c r="I98" s="8"/>
      <c r="J98" s="8"/>
      <c r="K98" s="8"/>
      <c r="L98" s="12"/>
      <c r="M98" s="10"/>
      <c r="N98" s="10"/>
      <c r="O98" s="10"/>
      <c r="P98" s="10"/>
      <c r="Q98" s="10"/>
      <c r="R98" s="10"/>
      <c r="S98" s="10"/>
      <c r="T98" s="10"/>
      <c r="U98" s="10"/>
      <c r="V98" s="10"/>
      <c r="W98" s="10"/>
      <c r="X98" s="10"/>
      <c r="Y98" s="10"/>
      <c r="Z98" s="10"/>
      <c r="AA98" s="10"/>
      <c r="AB98" s="10"/>
      <c r="BX98" s="92">
        <v>62</v>
      </c>
      <c r="BY98" s="92" t="s">
        <v>240</v>
      </c>
      <c r="BZ98" s="92" t="s">
        <v>180</v>
      </c>
      <c r="CA98" s="92">
        <v>1.0931409999999999</v>
      </c>
      <c r="CM98" s="93">
        <v>71188</v>
      </c>
    </row>
    <row r="99" spans="3:91">
      <c r="C99" s="8"/>
      <c r="D99" s="8"/>
      <c r="E99" s="8"/>
      <c r="G99" s="8"/>
      <c r="H99" s="8"/>
      <c r="I99" s="8"/>
      <c r="J99" s="8"/>
      <c r="K99" s="8"/>
      <c r="L99" s="12"/>
      <c r="M99" s="10"/>
      <c r="N99" s="10"/>
      <c r="O99" s="10"/>
      <c r="P99" s="10"/>
      <c r="Q99" s="10"/>
      <c r="R99" s="10"/>
      <c r="S99" s="10"/>
      <c r="T99" s="10"/>
      <c r="U99" s="10"/>
      <c r="V99" s="10"/>
      <c r="W99" s="10"/>
      <c r="X99" s="10"/>
      <c r="Y99" s="10"/>
      <c r="Z99" s="10"/>
      <c r="AA99" s="10"/>
      <c r="AB99" s="10"/>
      <c r="CM99" s="93">
        <v>71189</v>
      </c>
    </row>
    <row r="100" spans="3:91">
      <c r="C100" s="8"/>
      <c r="D100" s="8"/>
      <c r="E100" s="8"/>
      <c r="G100" s="8"/>
      <c r="H100" s="8"/>
      <c r="I100" s="8"/>
      <c r="J100" s="8"/>
      <c r="K100" s="8"/>
      <c r="L100" s="12"/>
      <c r="M100" s="10"/>
      <c r="N100" s="10"/>
      <c r="O100" s="10"/>
      <c r="P100" s="10"/>
      <c r="Q100" s="10"/>
      <c r="R100" s="10"/>
      <c r="S100" s="10"/>
      <c r="T100" s="10"/>
      <c r="U100" s="10"/>
      <c r="V100" s="10"/>
      <c r="W100" s="10"/>
      <c r="X100" s="10"/>
      <c r="Y100" s="10"/>
      <c r="Z100" s="10"/>
      <c r="AA100" s="10"/>
      <c r="AB100" s="10"/>
      <c r="CM100" s="93">
        <v>71190</v>
      </c>
    </row>
    <row r="101" spans="3:91">
      <c r="CM101" s="95">
        <v>71191</v>
      </c>
    </row>
    <row r="102" spans="3:91">
      <c r="CM102" s="93">
        <v>71192</v>
      </c>
    </row>
    <row r="103" spans="3:91">
      <c r="CM103" s="93">
        <v>71193</v>
      </c>
    </row>
    <row r="104" spans="3:91">
      <c r="CM104" s="93">
        <v>71194</v>
      </c>
    </row>
    <row r="105" spans="3:91">
      <c r="CM105" s="93">
        <v>71195</v>
      </c>
    </row>
    <row r="106" spans="3:91">
      <c r="CM106" s="93">
        <v>71196</v>
      </c>
    </row>
    <row r="107" spans="3:91">
      <c r="CM107" s="93">
        <v>71197</v>
      </c>
    </row>
    <row r="108" spans="3:91">
      <c r="CM108" s="93">
        <v>71198</v>
      </c>
    </row>
    <row r="109" spans="3:91">
      <c r="CM109" s="93">
        <v>71199</v>
      </c>
    </row>
    <row r="110" spans="3:91">
      <c r="CM110" s="93">
        <v>71210</v>
      </c>
    </row>
    <row r="111" spans="3:91">
      <c r="CM111" s="93">
        <v>71211</v>
      </c>
    </row>
    <row r="112" spans="3:91">
      <c r="CM112" s="93">
        <v>71212</v>
      </c>
    </row>
    <row r="113" spans="91:91">
      <c r="CM113" s="95">
        <v>71237</v>
      </c>
    </row>
    <row r="114" spans="91:91">
      <c r="CM114" s="93">
        <v>71238</v>
      </c>
    </row>
    <row r="115" spans="91:91">
      <c r="CM115" s="93">
        <v>71239</v>
      </c>
    </row>
    <row r="116" spans="91:91">
      <c r="CM116" s="93">
        <v>71280</v>
      </c>
    </row>
    <row r="117" spans="91:91">
      <c r="CM117" s="93">
        <v>71281</v>
      </c>
    </row>
    <row r="118" spans="91:91">
      <c r="CM118" s="93">
        <v>71282</v>
      </c>
    </row>
    <row r="119" spans="91:91">
      <c r="CM119" s="93">
        <v>71283</v>
      </c>
    </row>
    <row r="120" spans="91:91">
      <c r="CM120" s="93">
        <v>71284</v>
      </c>
    </row>
    <row r="121" spans="91:91">
      <c r="CM121" s="93">
        <v>71285</v>
      </c>
    </row>
    <row r="122" spans="91:91">
      <c r="CM122" s="93">
        <v>71286</v>
      </c>
    </row>
    <row r="123" spans="91:91">
      <c r="CM123" s="93">
        <v>71287</v>
      </c>
    </row>
    <row r="124" spans="91:91">
      <c r="CM124" s="93">
        <v>71288</v>
      </c>
    </row>
    <row r="125" spans="91:91">
      <c r="CM125" s="95">
        <v>71289</v>
      </c>
    </row>
    <row r="126" spans="91:91">
      <c r="CM126" s="93">
        <v>71290</v>
      </c>
    </row>
    <row r="127" spans="91:91">
      <c r="CM127" s="93">
        <v>71291</v>
      </c>
    </row>
    <row r="128" spans="91:91">
      <c r="CM128" s="93">
        <v>71292</v>
      </c>
    </row>
    <row r="129" spans="91:91">
      <c r="CM129" s="93">
        <v>71293</v>
      </c>
    </row>
    <row r="130" spans="91:91">
      <c r="CM130" s="93">
        <v>71294</v>
      </c>
    </row>
    <row r="131" spans="91:91">
      <c r="CM131" s="93">
        <v>71295</v>
      </c>
    </row>
    <row r="132" spans="91:91">
      <c r="CM132" s="93">
        <v>71296</v>
      </c>
    </row>
    <row r="133" spans="91:91">
      <c r="CM133" s="93">
        <v>71297</v>
      </c>
    </row>
    <row r="134" spans="91:91">
      <c r="CM134" s="93">
        <v>71298</v>
      </c>
    </row>
    <row r="135" spans="91:91">
      <c r="CM135" s="93">
        <v>71299</v>
      </c>
    </row>
    <row r="136" spans="91:91">
      <c r="CM136" s="93">
        <v>7130</v>
      </c>
    </row>
    <row r="137" spans="91:91">
      <c r="CM137" s="95">
        <v>71213</v>
      </c>
    </row>
    <row r="138" spans="91:91">
      <c r="CM138" s="93">
        <v>71214</v>
      </c>
    </row>
    <row r="139" spans="91:91">
      <c r="CM139" s="93">
        <v>71215</v>
      </c>
    </row>
    <row r="140" spans="91:91">
      <c r="CM140" s="93">
        <v>71216</v>
      </c>
    </row>
    <row r="141" spans="91:91">
      <c r="CM141" s="93">
        <v>71217</v>
      </c>
    </row>
    <row r="142" spans="91:91">
      <c r="CM142" s="93">
        <v>71218</v>
      </c>
    </row>
    <row r="143" spans="91:91">
      <c r="CM143" s="93">
        <v>71219</v>
      </c>
    </row>
    <row r="144" spans="91:91">
      <c r="CM144" s="93">
        <v>71220</v>
      </c>
    </row>
    <row r="145" spans="91:91">
      <c r="CM145" s="93">
        <v>71221</v>
      </c>
    </row>
    <row r="146" spans="91:91">
      <c r="CM146" s="93">
        <v>71222</v>
      </c>
    </row>
    <row r="147" spans="91:91">
      <c r="CM147" s="93">
        <v>71223</v>
      </c>
    </row>
    <row r="148" spans="91:91">
      <c r="CM148" s="93">
        <v>71224</v>
      </c>
    </row>
    <row r="149" spans="91:91">
      <c r="CM149" s="95">
        <v>71225</v>
      </c>
    </row>
    <row r="150" spans="91:91">
      <c r="CM150" s="93">
        <v>71226</v>
      </c>
    </row>
    <row r="151" spans="91:91">
      <c r="CM151" s="93">
        <v>71227</v>
      </c>
    </row>
    <row r="152" spans="91:91">
      <c r="CM152" s="93">
        <v>71228</v>
      </c>
    </row>
    <row r="153" spans="91:91">
      <c r="CM153" s="93">
        <v>71229</v>
      </c>
    </row>
    <row r="154" spans="91:91">
      <c r="CM154" s="93">
        <v>71230</v>
      </c>
    </row>
    <row r="155" spans="91:91">
      <c r="CM155" s="93">
        <v>71231</v>
      </c>
    </row>
    <row r="156" spans="91:91">
      <c r="CM156" s="93">
        <v>71232</v>
      </c>
    </row>
    <row r="157" spans="91:91">
      <c r="CM157" s="93">
        <v>71233</v>
      </c>
    </row>
    <row r="158" spans="91:91">
      <c r="CM158" s="93">
        <v>71234</v>
      </c>
    </row>
    <row r="159" spans="91:91">
      <c r="CM159" s="93">
        <v>71235</v>
      </c>
    </row>
    <row r="160" spans="91:91">
      <c r="CM160" s="93">
        <v>71236</v>
      </c>
    </row>
    <row r="161" spans="91:91">
      <c r="CM161" s="95">
        <v>7131</v>
      </c>
    </row>
    <row r="162" spans="91:91">
      <c r="CM162" s="93">
        <v>7132</v>
      </c>
    </row>
    <row r="163" spans="91:91">
      <c r="CM163" s="93">
        <v>7133</v>
      </c>
    </row>
    <row r="164" spans="91:91">
      <c r="CM164" s="93">
        <v>7134</v>
      </c>
    </row>
    <row r="165" spans="91:91">
      <c r="CM165" s="93">
        <v>7135</v>
      </c>
    </row>
    <row r="166" spans="91:91">
      <c r="CM166" s="93">
        <v>7136</v>
      </c>
    </row>
    <row r="167" spans="91:91">
      <c r="CM167" s="93">
        <v>7137</v>
      </c>
    </row>
    <row r="168" spans="91:91">
      <c r="CM168" s="93">
        <v>7138</v>
      </c>
    </row>
    <row r="169" spans="91:91">
      <c r="CM169" s="93">
        <v>714</v>
      </c>
    </row>
    <row r="170" spans="91:91">
      <c r="CM170" s="93">
        <v>716</v>
      </c>
    </row>
    <row r="171" spans="91:91">
      <c r="CM171" s="93">
        <v>717</v>
      </c>
    </row>
    <row r="172" spans="91:91">
      <c r="CM172" s="93">
        <v>718</v>
      </c>
    </row>
    <row r="173" spans="91:91">
      <c r="CM173" s="93">
        <v>7200</v>
      </c>
    </row>
    <row r="174" spans="91:91">
      <c r="CM174" s="93">
        <v>7201</v>
      </c>
    </row>
    <row r="175" spans="91:91">
      <c r="CM175" s="95">
        <v>7202</v>
      </c>
    </row>
    <row r="176" spans="91:91">
      <c r="CM176" s="93">
        <v>72081</v>
      </c>
    </row>
    <row r="177" spans="91:91">
      <c r="CM177" s="93">
        <v>72089</v>
      </c>
    </row>
    <row r="178" spans="91:91">
      <c r="CM178" s="93">
        <v>7209</v>
      </c>
    </row>
    <row r="179" spans="91:91">
      <c r="CM179" s="93">
        <v>721</v>
      </c>
    </row>
    <row r="180" spans="91:91">
      <c r="CM180" s="93">
        <v>722</v>
      </c>
    </row>
    <row r="181" spans="91:91">
      <c r="CM181" s="93">
        <v>723</v>
      </c>
    </row>
    <row r="182" spans="91:91">
      <c r="CM182" s="93">
        <v>724</v>
      </c>
    </row>
    <row r="183" spans="91:91">
      <c r="CM183" s="93">
        <v>725</v>
      </c>
    </row>
    <row r="184" spans="91:91">
      <c r="CM184" s="93">
        <v>728</v>
      </c>
    </row>
    <row r="185" spans="91:91">
      <c r="CM185" s="93">
        <v>73000</v>
      </c>
    </row>
    <row r="186" spans="91:91">
      <c r="CM186" s="93">
        <v>73001</v>
      </c>
    </row>
    <row r="187" spans="91:91">
      <c r="CM187" s="93">
        <v>73002</v>
      </c>
    </row>
    <row r="188" spans="91:91">
      <c r="CM188" s="93">
        <v>73003</v>
      </c>
    </row>
    <row r="189" spans="91:91">
      <c r="CM189" s="95">
        <v>73004</v>
      </c>
    </row>
    <row r="190" spans="91:91">
      <c r="CM190" s="93">
        <v>73005</v>
      </c>
    </row>
    <row r="191" spans="91:91">
      <c r="CM191" s="93">
        <v>73006</v>
      </c>
    </row>
    <row r="192" spans="91:91">
      <c r="CM192" s="93">
        <v>73007</v>
      </c>
    </row>
    <row r="193" spans="91:91">
      <c r="CM193" s="93">
        <v>73008</v>
      </c>
    </row>
    <row r="194" spans="91:91">
      <c r="CM194" s="93">
        <v>73009</v>
      </c>
    </row>
    <row r="195" spans="91:91">
      <c r="CM195" s="93">
        <v>73010</v>
      </c>
    </row>
    <row r="196" spans="91:91">
      <c r="CM196" s="93">
        <v>73011</v>
      </c>
    </row>
    <row r="197" spans="91:91">
      <c r="CM197" s="93">
        <v>73012</v>
      </c>
    </row>
    <row r="198" spans="91:91">
      <c r="CM198" s="93">
        <v>73013</v>
      </c>
    </row>
    <row r="199" spans="91:91">
      <c r="CM199" s="93">
        <v>73014</v>
      </c>
    </row>
    <row r="200" spans="91:91">
      <c r="CM200" s="93">
        <v>73015</v>
      </c>
    </row>
    <row r="201" spans="91:91">
      <c r="CM201" s="95">
        <v>73016</v>
      </c>
    </row>
    <row r="202" spans="91:91">
      <c r="CM202" s="93">
        <v>73017</v>
      </c>
    </row>
    <row r="203" spans="91:91">
      <c r="CM203" s="93">
        <v>73018</v>
      </c>
    </row>
    <row r="204" spans="91:91">
      <c r="CM204" s="93">
        <v>73019</v>
      </c>
    </row>
    <row r="205" spans="91:91">
      <c r="CM205" s="93">
        <v>73020</v>
      </c>
    </row>
    <row r="206" spans="91:91">
      <c r="CM206" s="93">
        <v>73021</v>
      </c>
    </row>
    <row r="207" spans="91:91">
      <c r="CM207" s="93">
        <v>73022</v>
      </c>
    </row>
    <row r="208" spans="91:91">
      <c r="CM208" s="93">
        <v>73023</v>
      </c>
    </row>
    <row r="209" spans="91:91">
      <c r="CM209" s="93">
        <v>73024</v>
      </c>
    </row>
    <row r="210" spans="91:91">
      <c r="CM210" s="93">
        <v>73025</v>
      </c>
    </row>
    <row r="211" spans="91:91">
      <c r="CM211" s="93">
        <v>73026</v>
      </c>
    </row>
    <row r="212" spans="91:91">
      <c r="CM212" s="93">
        <v>73027</v>
      </c>
    </row>
    <row r="213" spans="91:91">
      <c r="CM213" s="95">
        <v>73028</v>
      </c>
    </row>
    <row r="214" spans="91:91">
      <c r="CM214" s="93">
        <v>73029</v>
      </c>
    </row>
    <row r="215" spans="91:91">
      <c r="CM215" s="93">
        <v>73030</v>
      </c>
    </row>
    <row r="216" spans="91:91">
      <c r="CM216" s="93">
        <v>73031</v>
      </c>
    </row>
    <row r="217" spans="91:91">
      <c r="CM217" s="93">
        <v>73032</v>
      </c>
    </row>
    <row r="218" spans="91:91">
      <c r="CM218" s="93">
        <v>73033</v>
      </c>
    </row>
    <row r="219" spans="91:91">
      <c r="CM219" s="93">
        <v>73034</v>
      </c>
    </row>
    <row r="220" spans="91:91">
      <c r="CM220" s="93">
        <v>73035</v>
      </c>
    </row>
    <row r="221" spans="91:91">
      <c r="CM221" s="93">
        <v>73036</v>
      </c>
    </row>
    <row r="222" spans="91:91">
      <c r="CM222" s="93">
        <v>73037</v>
      </c>
    </row>
    <row r="223" spans="91:91">
      <c r="CM223" s="93">
        <v>73038</v>
      </c>
    </row>
    <row r="224" spans="91:91">
      <c r="CM224" s="93">
        <v>73039</v>
      </c>
    </row>
    <row r="225" spans="91:91">
      <c r="CM225" s="95">
        <v>73070</v>
      </c>
    </row>
    <row r="226" spans="91:91">
      <c r="CM226" s="93">
        <v>73071</v>
      </c>
    </row>
    <row r="227" spans="91:91">
      <c r="CM227" s="93">
        <v>73072</v>
      </c>
    </row>
    <row r="228" spans="91:91">
      <c r="CM228" s="93">
        <v>73073</v>
      </c>
    </row>
    <row r="229" spans="91:91">
      <c r="CM229" s="93">
        <v>73074</v>
      </c>
    </row>
    <row r="230" spans="91:91">
      <c r="CM230" s="93">
        <v>73075</v>
      </c>
    </row>
    <row r="231" spans="91:91">
      <c r="CM231" s="93">
        <v>73076</v>
      </c>
    </row>
    <row r="232" spans="91:91">
      <c r="CM232" s="93">
        <v>73077</v>
      </c>
    </row>
    <row r="233" spans="91:91">
      <c r="CM233" s="93">
        <v>73078</v>
      </c>
    </row>
    <row r="234" spans="91:91">
      <c r="CM234" s="93">
        <v>73079</v>
      </c>
    </row>
    <row r="235" spans="91:91">
      <c r="CM235" s="93">
        <v>73080</v>
      </c>
    </row>
    <row r="236" spans="91:91">
      <c r="CM236" s="93">
        <v>73081</v>
      </c>
    </row>
    <row r="237" spans="91:91">
      <c r="CM237" s="95">
        <v>73082</v>
      </c>
    </row>
    <row r="238" spans="91:91">
      <c r="CM238" s="93">
        <v>73083</v>
      </c>
    </row>
    <row r="239" spans="91:91">
      <c r="CM239" s="93">
        <v>73084</v>
      </c>
    </row>
    <row r="240" spans="91:91">
      <c r="CM240" s="93">
        <v>73085</v>
      </c>
    </row>
    <row r="241" spans="91:91">
      <c r="CM241" s="93">
        <v>73086</v>
      </c>
    </row>
    <row r="242" spans="91:91">
      <c r="CM242" s="93">
        <v>73087</v>
      </c>
    </row>
    <row r="243" spans="91:91">
      <c r="CM243" s="93">
        <v>73088</v>
      </c>
    </row>
    <row r="244" spans="91:91">
      <c r="CM244" s="93">
        <v>73089</v>
      </c>
    </row>
    <row r="245" spans="91:91">
      <c r="CM245" s="93">
        <v>73090</v>
      </c>
    </row>
    <row r="246" spans="91:91">
      <c r="CM246" s="93">
        <v>73091</v>
      </c>
    </row>
    <row r="247" spans="91:91">
      <c r="CM247" s="93">
        <v>73092</v>
      </c>
    </row>
    <row r="248" spans="91:91">
      <c r="CM248" s="93">
        <v>73093</v>
      </c>
    </row>
    <row r="249" spans="91:91">
      <c r="CM249" s="95">
        <v>73094</v>
      </c>
    </row>
    <row r="250" spans="91:91">
      <c r="CM250" s="93">
        <v>73095</v>
      </c>
    </row>
    <row r="251" spans="91:91">
      <c r="CM251" s="93">
        <v>73096</v>
      </c>
    </row>
    <row r="252" spans="91:91">
      <c r="CM252" s="93">
        <v>73097</v>
      </c>
    </row>
    <row r="253" spans="91:91">
      <c r="CM253" s="93">
        <v>73098</v>
      </c>
    </row>
    <row r="254" spans="91:91">
      <c r="CM254" s="93">
        <v>73099</v>
      </c>
    </row>
    <row r="255" spans="91:91">
      <c r="CM255" s="93">
        <v>7310</v>
      </c>
    </row>
    <row r="256" spans="91:91">
      <c r="CM256" s="93">
        <v>7311</v>
      </c>
    </row>
    <row r="257" spans="91:91">
      <c r="CM257" s="93">
        <v>7312</v>
      </c>
    </row>
    <row r="258" spans="91:91">
      <c r="CM258" s="93">
        <v>7318</v>
      </c>
    </row>
    <row r="259" spans="91:91">
      <c r="CM259" s="93">
        <v>732</v>
      </c>
    </row>
    <row r="260" spans="91:91">
      <c r="CM260" s="93">
        <v>781</v>
      </c>
    </row>
    <row r="261" spans="91:91">
      <c r="CM261" s="93">
        <v>800</v>
      </c>
    </row>
    <row r="262" spans="91:91">
      <c r="CM262" s="95">
        <v>801</v>
      </c>
    </row>
    <row r="263" spans="91:91">
      <c r="CM263" s="93">
        <v>802</v>
      </c>
    </row>
    <row r="264" spans="91:91">
      <c r="CM264" s="93">
        <v>803</v>
      </c>
    </row>
    <row r="265" spans="91:91">
      <c r="CM265" s="93">
        <v>804</v>
      </c>
    </row>
    <row r="266" spans="91:91">
      <c r="CM266" s="93">
        <v>805</v>
      </c>
    </row>
    <row r="267" spans="91:91">
      <c r="CM267" s="93">
        <v>806</v>
      </c>
    </row>
    <row r="268" spans="91:91">
      <c r="CM268" s="93">
        <v>807</v>
      </c>
    </row>
    <row r="269" spans="91:91">
      <c r="CM269" s="93">
        <v>808</v>
      </c>
    </row>
    <row r="270" spans="91:91">
      <c r="CM270" s="93">
        <v>809</v>
      </c>
    </row>
    <row r="271" spans="91:91">
      <c r="CM271" s="93">
        <v>810</v>
      </c>
    </row>
    <row r="272" spans="91:91">
      <c r="CM272" s="93">
        <v>811</v>
      </c>
    </row>
    <row r="273" spans="91:91">
      <c r="CM273" s="93">
        <v>812</v>
      </c>
    </row>
    <row r="274" spans="91:91">
      <c r="CM274" s="93">
        <v>813</v>
      </c>
    </row>
    <row r="275" spans="91:91">
      <c r="CM275" s="93">
        <v>814</v>
      </c>
    </row>
    <row r="276" spans="91:91">
      <c r="CM276" s="93">
        <v>815</v>
      </c>
    </row>
    <row r="277" spans="91:91">
      <c r="CM277" s="93">
        <v>816</v>
      </c>
    </row>
    <row r="278" spans="91:91">
      <c r="CM278" s="93">
        <v>817</v>
      </c>
    </row>
    <row r="279" spans="91:91">
      <c r="CM279" s="93">
        <v>818</v>
      </c>
    </row>
    <row r="280" spans="91:91">
      <c r="CM280" s="93">
        <v>819</v>
      </c>
    </row>
    <row r="281" spans="91:91">
      <c r="CM281" s="93">
        <v>820</v>
      </c>
    </row>
    <row r="282" spans="91:91">
      <c r="CM282" s="93">
        <v>821</v>
      </c>
    </row>
    <row r="283" spans="91:91">
      <c r="CM283" s="93">
        <v>822</v>
      </c>
    </row>
    <row r="284" spans="91:91">
      <c r="CM284" s="93">
        <v>823</v>
      </c>
    </row>
    <row r="285" spans="91:91">
      <c r="CM285" s="93">
        <v>824</v>
      </c>
    </row>
    <row r="286" spans="91:91">
      <c r="CM286" s="93">
        <v>825</v>
      </c>
    </row>
    <row r="287" spans="91:91">
      <c r="CM287" s="93">
        <v>827</v>
      </c>
    </row>
    <row r="288" spans="91:91">
      <c r="CM288" s="93">
        <v>828</v>
      </c>
    </row>
    <row r="289" spans="91:91">
      <c r="CM289" s="93">
        <v>831</v>
      </c>
    </row>
    <row r="290" spans="91:91">
      <c r="CM290" s="93">
        <v>832</v>
      </c>
    </row>
    <row r="291" spans="91:91">
      <c r="CM291" s="93">
        <v>833</v>
      </c>
    </row>
    <row r="292" spans="91:91">
      <c r="CM292" s="93">
        <v>835</v>
      </c>
    </row>
    <row r="293" spans="91:91">
      <c r="CM293" s="93">
        <v>836</v>
      </c>
    </row>
    <row r="294" spans="91:91">
      <c r="CM294" s="93">
        <v>837</v>
      </c>
    </row>
    <row r="295" spans="91:91">
      <c r="CM295" s="93">
        <v>838</v>
      </c>
    </row>
    <row r="296" spans="91:91">
      <c r="CM296" s="93">
        <v>846</v>
      </c>
    </row>
    <row r="297" spans="91:91">
      <c r="CM297" s="93">
        <v>847</v>
      </c>
    </row>
    <row r="298" spans="91:91">
      <c r="CM298" s="93">
        <v>887</v>
      </c>
    </row>
    <row r="299" spans="91:91">
      <c r="CM299" s="93">
        <v>896</v>
      </c>
    </row>
    <row r="300" spans="91:91">
      <c r="CM300" s="93">
        <v>897</v>
      </c>
    </row>
    <row r="301" spans="91:91">
      <c r="CM301" s="93">
        <v>927</v>
      </c>
    </row>
    <row r="302" spans="91:91">
      <c r="CM302" s="93">
        <v>928</v>
      </c>
    </row>
  </sheetData>
  <sheetProtection password="D9F7" sheet="1" objects="1" scenarios="1"/>
  <sortState ref="BX37:CA98">
    <sortCondition ref="BX37:BX98"/>
  </sortState>
  <mergeCells count="16">
    <mergeCell ref="G45:J45"/>
    <mergeCell ref="G43:J43"/>
    <mergeCell ref="U6:V6"/>
    <mergeCell ref="G41:H41"/>
    <mergeCell ref="G42:H42"/>
    <mergeCell ref="G32:H32"/>
    <mergeCell ref="G36:H36"/>
    <mergeCell ref="G37:H37"/>
    <mergeCell ref="G38:H38"/>
    <mergeCell ref="G39:H39"/>
    <mergeCell ref="G40:H40"/>
    <mergeCell ref="C1:K1"/>
    <mergeCell ref="C17:E17"/>
    <mergeCell ref="G33:H33"/>
    <mergeCell ref="G34:H34"/>
    <mergeCell ref="G35:H35"/>
  </mergeCells>
  <hyperlinks>
    <hyperlink ref="C17:E17" r:id="rId1" display="Click here for DOH slides outlining the methodology"/>
  </hyperlinks>
  <pageMargins left="0.31" right="0.26" top="0.48" bottom="0.52" header="0.3" footer="0.3"/>
  <pageSetup orientation="landscape" r:id="rId2"/>
  <headerFooter>
    <oddFooter>&amp;L&amp;P&amp;CCopyright 2012 LeadingAge NY&amp;RJanuary, 2012 (based on preliminary  DOH figures)</oddFooter>
  </headerFooter>
  <drawing r:id="rId3"/>
  <legacyDrawing r:id="rId4"/>
</worksheet>
</file>

<file path=xl/worksheets/sheet2.xml><?xml version="1.0" encoding="utf-8"?>
<worksheet xmlns="http://schemas.openxmlformats.org/spreadsheetml/2006/main" xmlns:r="http://schemas.openxmlformats.org/officeDocument/2006/relationships">
  <dimension ref="A1:I113"/>
  <sheetViews>
    <sheetView workbookViewId="0">
      <pane ySplit="4" topLeftCell="A5" activePane="bottomLeft" state="frozen"/>
      <selection pane="bottomLeft" activeCell="K19" sqref="K19"/>
    </sheetView>
  </sheetViews>
  <sheetFormatPr defaultRowHeight="15.75"/>
  <cols>
    <col min="1" max="4" width="9.140625" style="3"/>
    <col min="5" max="5" width="12" style="3" customWidth="1"/>
    <col min="6" max="6" width="9.140625" style="3"/>
    <col min="7" max="7" width="11.5703125" style="3" bestFit="1" customWidth="1"/>
    <col min="8" max="8" width="9.140625" style="3"/>
    <col min="9" max="9" width="38.42578125" style="2" customWidth="1"/>
    <col min="10" max="16384" width="9.140625" style="2"/>
  </cols>
  <sheetData>
    <row r="1" spans="1:9" ht="22.5" customHeight="1">
      <c r="A1" s="147" t="s">
        <v>498</v>
      </c>
      <c r="B1" s="148"/>
      <c r="C1" s="148"/>
      <c r="D1" s="148"/>
      <c r="E1" s="148"/>
      <c r="F1" s="148"/>
      <c r="G1" s="148"/>
      <c r="H1" s="148"/>
      <c r="I1" s="149"/>
    </row>
    <row r="2" spans="1:9" ht="21.75" customHeight="1">
      <c r="A2" s="147" t="s">
        <v>15</v>
      </c>
      <c r="B2" s="148"/>
      <c r="C2" s="148"/>
      <c r="D2" s="148"/>
      <c r="E2" s="148"/>
      <c r="F2" s="148"/>
      <c r="G2" s="148"/>
      <c r="H2" s="148"/>
      <c r="I2" s="149"/>
    </row>
    <row r="3" spans="1:9" ht="13.5" customHeight="1">
      <c r="A3" s="150" t="s">
        <v>281</v>
      </c>
      <c r="B3" s="151"/>
      <c r="C3" s="151"/>
      <c r="D3" s="151"/>
      <c r="E3" s="151"/>
      <c r="F3" s="151"/>
      <c r="G3" s="151"/>
      <c r="H3" s="151"/>
      <c r="I3" s="152"/>
    </row>
    <row r="4" spans="1:9" s="4" customFormat="1" ht="22.5">
      <c r="A4" s="89" t="s">
        <v>499</v>
      </c>
      <c r="B4" s="89" t="s">
        <v>500</v>
      </c>
      <c r="C4" s="89" t="s">
        <v>501</v>
      </c>
      <c r="D4" s="89" t="s">
        <v>502</v>
      </c>
      <c r="E4" s="89" t="s">
        <v>497</v>
      </c>
      <c r="F4" s="89" t="s">
        <v>503</v>
      </c>
      <c r="G4" s="89" t="s">
        <v>504</v>
      </c>
      <c r="H4" s="89" t="s">
        <v>14</v>
      </c>
      <c r="I4" s="89" t="s">
        <v>505</v>
      </c>
    </row>
    <row r="5" spans="1:9">
      <c r="A5" s="83">
        <v>0</v>
      </c>
      <c r="B5" s="83" t="s">
        <v>55</v>
      </c>
      <c r="C5" s="83" t="s">
        <v>56</v>
      </c>
      <c r="D5" s="83">
        <v>1</v>
      </c>
      <c r="E5" s="83" t="s">
        <v>61</v>
      </c>
      <c r="F5" s="84" t="s">
        <v>282</v>
      </c>
      <c r="G5" s="85">
        <v>2463</v>
      </c>
      <c r="H5" s="84">
        <v>4810</v>
      </c>
      <c r="I5" s="84" t="s">
        <v>283</v>
      </c>
    </row>
    <row r="6" spans="1:9">
      <c r="A6" s="83">
        <v>0</v>
      </c>
      <c r="B6" s="83" t="s">
        <v>55</v>
      </c>
      <c r="C6" s="83" t="s">
        <v>56</v>
      </c>
      <c r="D6" s="83">
        <v>2</v>
      </c>
      <c r="E6" s="83" t="s">
        <v>62</v>
      </c>
      <c r="F6" s="84" t="s">
        <v>284</v>
      </c>
      <c r="G6" s="85">
        <v>2777</v>
      </c>
      <c r="H6" s="84">
        <v>4811</v>
      </c>
      <c r="I6" s="84" t="s">
        <v>285</v>
      </c>
    </row>
    <row r="7" spans="1:9">
      <c r="A7" s="83">
        <v>0</v>
      </c>
      <c r="B7" s="83" t="s">
        <v>55</v>
      </c>
      <c r="C7" s="83" t="s">
        <v>56</v>
      </c>
      <c r="D7" s="83">
        <v>3</v>
      </c>
      <c r="E7" s="83" t="s">
        <v>63</v>
      </c>
      <c r="F7" s="84" t="s">
        <v>286</v>
      </c>
      <c r="G7" s="85">
        <v>3660</v>
      </c>
      <c r="H7" s="84">
        <v>4812</v>
      </c>
      <c r="I7" s="84" t="s">
        <v>287</v>
      </c>
    </row>
    <row r="8" spans="1:9">
      <c r="A8" s="83">
        <v>0</v>
      </c>
      <c r="B8" s="83" t="s">
        <v>55</v>
      </c>
      <c r="C8" s="83" t="s">
        <v>56</v>
      </c>
      <c r="D8" s="83">
        <v>4</v>
      </c>
      <c r="E8" s="83" t="s">
        <v>64</v>
      </c>
      <c r="F8" s="84" t="s">
        <v>288</v>
      </c>
      <c r="G8" s="85">
        <v>4248</v>
      </c>
      <c r="H8" s="84">
        <v>4813</v>
      </c>
      <c r="I8" s="84" t="s">
        <v>289</v>
      </c>
    </row>
    <row r="9" spans="1:9">
      <c r="A9" s="83">
        <v>0</v>
      </c>
      <c r="B9" s="83" t="s">
        <v>55</v>
      </c>
      <c r="C9" s="83" t="s">
        <v>56</v>
      </c>
      <c r="D9" s="83">
        <v>5</v>
      </c>
      <c r="E9" s="83" t="s">
        <v>65</v>
      </c>
      <c r="F9" s="84" t="s">
        <v>290</v>
      </c>
      <c r="G9" s="85">
        <v>4463</v>
      </c>
      <c r="H9" s="84">
        <v>4814</v>
      </c>
      <c r="I9" s="84" t="s">
        <v>291</v>
      </c>
    </row>
    <row r="10" spans="1:9">
      <c r="A10" s="83">
        <v>0</v>
      </c>
      <c r="B10" s="83" t="s">
        <v>55</v>
      </c>
      <c r="C10" s="83" t="s">
        <v>56</v>
      </c>
      <c r="D10" s="83">
        <v>6</v>
      </c>
      <c r="E10" s="83" t="s">
        <v>66</v>
      </c>
      <c r="F10" s="84" t="s">
        <v>292</v>
      </c>
      <c r="G10" s="85">
        <v>5063</v>
      </c>
      <c r="H10" s="84">
        <v>4815</v>
      </c>
      <c r="I10" s="84" t="s">
        <v>293</v>
      </c>
    </row>
    <row r="11" spans="1:9">
      <c r="A11" s="83">
        <v>0</v>
      </c>
      <c r="B11" s="83" t="s">
        <v>55</v>
      </c>
      <c r="C11" s="83" t="s">
        <v>57</v>
      </c>
      <c r="D11" s="83">
        <v>1</v>
      </c>
      <c r="E11" s="83" t="s">
        <v>67</v>
      </c>
      <c r="F11" s="84" t="s">
        <v>294</v>
      </c>
      <c r="G11" s="85">
        <v>5106</v>
      </c>
      <c r="H11" s="84">
        <v>4816</v>
      </c>
      <c r="I11" s="84" t="s">
        <v>295</v>
      </c>
    </row>
    <row r="12" spans="1:9">
      <c r="A12" s="83">
        <v>0</v>
      </c>
      <c r="B12" s="83" t="s">
        <v>55</v>
      </c>
      <c r="C12" s="83" t="s">
        <v>57</v>
      </c>
      <c r="D12" s="83">
        <v>2</v>
      </c>
      <c r="E12" s="83" t="s">
        <v>68</v>
      </c>
      <c r="F12" s="84" t="s">
        <v>296</v>
      </c>
      <c r="G12" s="85">
        <v>6318</v>
      </c>
      <c r="H12" s="84">
        <v>4817</v>
      </c>
      <c r="I12" s="84" t="s">
        <v>297</v>
      </c>
    </row>
    <row r="13" spans="1:9">
      <c r="A13" s="83">
        <v>0</v>
      </c>
      <c r="B13" s="83" t="s">
        <v>55</v>
      </c>
      <c r="C13" s="83" t="s">
        <v>57</v>
      </c>
      <c r="D13" s="83">
        <v>3</v>
      </c>
      <c r="E13" s="83" t="s">
        <v>69</v>
      </c>
      <c r="F13" s="84" t="s">
        <v>298</v>
      </c>
      <c r="G13" s="85">
        <v>6718</v>
      </c>
      <c r="H13" s="84">
        <v>4818</v>
      </c>
      <c r="I13" s="84" t="s">
        <v>299</v>
      </c>
    </row>
    <row r="14" spans="1:9">
      <c r="A14" s="83">
        <v>0</v>
      </c>
      <c r="B14" s="83" t="s">
        <v>55</v>
      </c>
      <c r="C14" s="83" t="s">
        <v>57</v>
      </c>
      <c r="D14" s="83">
        <v>4</v>
      </c>
      <c r="E14" s="83" t="s">
        <v>70</v>
      </c>
      <c r="F14" s="84" t="s">
        <v>300</v>
      </c>
      <c r="G14" s="85">
        <v>7193</v>
      </c>
      <c r="H14" s="84">
        <v>4819</v>
      </c>
      <c r="I14" s="84" t="s">
        <v>301</v>
      </c>
    </row>
    <row r="15" spans="1:9">
      <c r="A15" s="83">
        <v>0</v>
      </c>
      <c r="B15" s="83" t="s">
        <v>55</v>
      </c>
      <c r="C15" s="83" t="s">
        <v>57</v>
      </c>
      <c r="D15" s="83">
        <v>5</v>
      </c>
      <c r="E15" s="83" t="s">
        <v>71</v>
      </c>
      <c r="F15" s="84" t="s">
        <v>302</v>
      </c>
      <c r="G15" s="85">
        <v>7682</v>
      </c>
      <c r="H15" s="84">
        <v>4820</v>
      </c>
      <c r="I15" s="84" t="s">
        <v>303</v>
      </c>
    </row>
    <row r="16" spans="1:9">
      <c r="A16" s="83">
        <v>0</v>
      </c>
      <c r="B16" s="83" t="s">
        <v>55</v>
      </c>
      <c r="C16" s="83" t="s">
        <v>57</v>
      </c>
      <c r="D16" s="83">
        <v>6</v>
      </c>
      <c r="E16" s="83" t="s">
        <v>72</v>
      </c>
      <c r="F16" s="84" t="s">
        <v>304</v>
      </c>
      <c r="G16" s="85">
        <v>9485</v>
      </c>
      <c r="H16" s="84">
        <v>4821</v>
      </c>
      <c r="I16" s="84" t="s">
        <v>305</v>
      </c>
    </row>
    <row r="17" spans="1:9">
      <c r="A17" s="83">
        <v>0</v>
      </c>
      <c r="B17" s="83" t="s">
        <v>55</v>
      </c>
      <c r="C17" s="83" t="s">
        <v>58</v>
      </c>
      <c r="D17" s="83">
        <v>1</v>
      </c>
      <c r="E17" s="83" t="s">
        <v>73</v>
      </c>
      <c r="F17" s="84" t="s">
        <v>306</v>
      </c>
      <c r="G17" s="85">
        <v>9723</v>
      </c>
      <c r="H17" s="84">
        <v>4822</v>
      </c>
      <c r="I17" s="84" t="s">
        <v>307</v>
      </c>
    </row>
    <row r="18" spans="1:9">
      <c r="A18" s="83">
        <v>0</v>
      </c>
      <c r="B18" s="83" t="s">
        <v>55</v>
      </c>
      <c r="C18" s="83" t="s">
        <v>58</v>
      </c>
      <c r="D18" s="83">
        <v>2</v>
      </c>
      <c r="E18" s="83" t="s">
        <v>74</v>
      </c>
      <c r="F18" s="84" t="s">
        <v>308</v>
      </c>
      <c r="G18" s="85">
        <v>9533</v>
      </c>
      <c r="H18" s="84">
        <v>4823</v>
      </c>
      <c r="I18" s="84" t="s">
        <v>309</v>
      </c>
    </row>
    <row r="19" spans="1:9">
      <c r="A19" s="83">
        <v>0</v>
      </c>
      <c r="B19" s="83" t="s">
        <v>55</v>
      </c>
      <c r="C19" s="83" t="s">
        <v>58</v>
      </c>
      <c r="D19" s="83">
        <v>3</v>
      </c>
      <c r="E19" s="83" t="s">
        <v>75</v>
      </c>
      <c r="F19" s="84" t="s">
        <v>310</v>
      </c>
      <c r="G19" s="85">
        <v>12478</v>
      </c>
      <c r="H19" s="84">
        <v>4824</v>
      </c>
      <c r="I19" s="84" t="s">
        <v>311</v>
      </c>
    </row>
    <row r="20" spans="1:9">
      <c r="A20" s="83">
        <v>0</v>
      </c>
      <c r="B20" s="83" t="s">
        <v>55</v>
      </c>
      <c r="C20" s="83" t="s">
        <v>58</v>
      </c>
      <c r="D20" s="83">
        <v>4</v>
      </c>
      <c r="E20" s="83" t="s">
        <v>76</v>
      </c>
      <c r="F20" s="84" t="s">
        <v>312</v>
      </c>
      <c r="G20" s="85">
        <v>13844</v>
      </c>
      <c r="H20" s="84">
        <v>4825</v>
      </c>
      <c r="I20" s="84" t="s">
        <v>313</v>
      </c>
    </row>
    <row r="21" spans="1:9">
      <c r="A21" s="83">
        <v>0</v>
      </c>
      <c r="B21" s="83" t="s">
        <v>55</v>
      </c>
      <c r="C21" s="83" t="s">
        <v>58</v>
      </c>
      <c r="D21" s="83">
        <v>5</v>
      </c>
      <c r="E21" s="83" t="s">
        <v>77</v>
      </c>
      <c r="F21" s="84" t="s">
        <v>314</v>
      </c>
      <c r="G21" s="85">
        <v>13301</v>
      </c>
      <c r="H21" s="84">
        <v>4826</v>
      </c>
      <c r="I21" s="84" t="s">
        <v>315</v>
      </c>
    </row>
    <row r="22" spans="1:9">
      <c r="A22" s="83">
        <v>0</v>
      </c>
      <c r="B22" s="83" t="s">
        <v>55</v>
      </c>
      <c r="C22" s="83" t="s">
        <v>58</v>
      </c>
      <c r="D22" s="83">
        <v>6</v>
      </c>
      <c r="E22" s="83" t="s">
        <v>78</v>
      </c>
      <c r="F22" s="84" t="s">
        <v>316</v>
      </c>
      <c r="G22" s="85">
        <v>17619</v>
      </c>
      <c r="H22" s="84">
        <v>4827</v>
      </c>
      <c r="I22" s="84" t="s">
        <v>317</v>
      </c>
    </row>
    <row r="23" spans="1:9">
      <c r="A23" s="83">
        <v>0</v>
      </c>
      <c r="B23" s="83" t="s">
        <v>59</v>
      </c>
      <c r="C23" s="83" t="s">
        <v>56</v>
      </c>
      <c r="D23" s="83">
        <v>1</v>
      </c>
      <c r="E23" s="83" t="s">
        <v>79</v>
      </c>
      <c r="F23" s="84" t="s">
        <v>318</v>
      </c>
      <c r="G23" s="85">
        <v>3745</v>
      </c>
      <c r="H23" s="84">
        <v>4828</v>
      </c>
      <c r="I23" s="84" t="s">
        <v>319</v>
      </c>
    </row>
    <row r="24" spans="1:9">
      <c r="A24" s="83">
        <v>0</v>
      </c>
      <c r="B24" s="83" t="s">
        <v>59</v>
      </c>
      <c r="C24" s="83" t="s">
        <v>56</v>
      </c>
      <c r="D24" s="83">
        <v>2</v>
      </c>
      <c r="E24" s="83" t="s">
        <v>80</v>
      </c>
      <c r="F24" s="84" t="s">
        <v>320</v>
      </c>
      <c r="G24" s="85">
        <v>4129</v>
      </c>
      <c r="H24" s="84">
        <v>4829</v>
      </c>
      <c r="I24" s="84" t="s">
        <v>321</v>
      </c>
    </row>
    <row r="25" spans="1:9">
      <c r="A25" s="83">
        <v>0</v>
      </c>
      <c r="B25" s="83" t="s">
        <v>59</v>
      </c>
      <c r="C25" s="83" t="s">
        <v>56</v>
      </c>
      <c r="D25" s="83">
        <v>3</v>
      </c>
      <c r="E25" s="83" t="s">
        <v>81</v>
      </c>
      <c r="F25" s="84" t="s">
        <v>322</v>
      </c>
      <c r="G25" s="85">
        <v>4605</v>
      </c>
      <c r="H25" s="84">
        <v>4830</v>
      </c>
      <c r="I25" s="84" t="s">
        <v>323</v>
      </c>
    </row>
    <row r="26" spans="1:9">
      <c r="A26" s="83">
        <v>0</v>
      </c>
      <c r="B26" s="83" t="s">
        <v>59</v>
      </c>
      <c r="C26" s="83" t="s">
        <v>56</v>
      </c>
      <c r="D26" s="83">
        <v>4</v>
      </c>
      <c r="E26" s="83" t="s">
        <v>82</v>
      </c>
      <c r="F26" s="84" t="s">
        <v>324</v>
      </c>
      <c r="G26" s="85">
        <v>4910</v>
      </c>
      <c r="H26" s="84">
        <v>4831</v>
      </c>
      <c r="I26" s="84" t="s">
        <v>325</v>
      </c>
    </row>
    <row r="27" spans="1:9">
      <c r="A27" s="83">
        <v>0</v>
      </c>
      <c r="B27" s="83" t="s">
        <v>59</v>
      </c>
      <c r="C27" s="83" t="s">
        <v>56</v>
      </c>
      <c r="D27" s="83">
        <v>5</v>
      </c>
      <c r="E27" s="83" t="s">
        <v>83</v>
      </c>
      <c r="F27" s="84" t="s">
        <v>326</v>
      </c>
      <c r="G27" s="85">
        <v>4822</v>
      </c>
      <c r="H27" s="84">
        <v>4832</v>
      </c>
      <c r="I27" s="84" t="s">
        <v>327</v>
      </c>
    </row>
    <row r="28" spans="1:9">
      <c r="A28" s="83">
        <v>0</v>
      </c>
      <c r="B28" s="83" t="s">
        <v>59</v>
      </c>
      <c r="C28" s="83" t="s">
        <v>56</v>
      </c>
      <c r="D28" s="83">
        <v>6</v>
      </c>
      <c r="E28" s="83" t="s">
        <v>84</v>
      </c>
      <c r="F28" s="84" t="s">
        <v>328</v>
      </c>
      <c r="G28" s="85">
        <v>4407</v>
      </c>
      <c r="H28" s="84">
        <v>4833</v>
      </c>
      <c r="I28" s="84" t="s">
        <v>329</v>
      </c>
    </row>
    <row r="29" spans="1:9">
      <c r="A29" s="83">
        <v>0</v>
      </c>
      <c r="B29" s="83" t="s">
        <v>59</v>
      </c>
      <c r="C29" s="83" t="s">
        <v>57</v>
      </c>
      <c r="D29" s="83">
        <v>1</v>
      </c>
      <c r="E29" s="83" t="s">
        <v>85</v>
      </c>
      <c r="F29" s="84" t="s">
        <v>330</v>
      </c>
      <c r="G29" s="85">
        <v>6991</v>
      </c>
      <c r="H29" s="84">
        <v>4834</v>
      </c>
      <c r="I29" s="84" t="s">
        <v>331</v>
      </c>
    </row>
    <row r="30" spans="1:9">
      <c r="A30" s="83">
        <v>0</v>
      </c>
      <c r="B30" s="83" t="s">
        <v>59</v>
      </c>
      <c r="C30" s="83" t="s">
        <v>57</v>
      </c>
      <c r="D30" s="83">
        <v>2</v>
      </c>
      <c r="E30" s="83" t="s">
        <v>86</v>
      </c>
      <c r="F30" s="84" t="s">
        <v>332</v>
      </c>
      <c r="G30" s="85">
        <v>8254</v>
      </c>
      <c r="H30" s="84">
        <v>4835</v>
      </c>
      <c r="I30" s="84" t="s">
        <v>333</v>
      </c>
    </row>
    <row r="31" spans="1:9">
      <c r="A31" s="83">
        <v>0</v>
      </c>
      <c r="B31" s="83" t="s">
        <v>59</v>
      </c>
      <c r="C31" s="83" t="s">
        <v>57</v>
      </c>
      <c r="D31" s="83">
        <v>3</v>
      </c>
      <c r="E31" s="83" t="s">
        <v>87</v>
      </c>
      <c r="F31" s="84" t="s">
        <v>334</v>
      </c>
      <c r="G31" s="85">
        <v>8160</v>
      </c>
      <c r="H31" s="84">
        <v>4836</v>
      </c>
      <c r="I31" s="84" t="s">
        <v>335</v>
      </c>
    </row>
    <row r="32" spans="1:9">
      <c r="A32" s="83">
        <v>0</v>
      </c>
      <c r="B32" s="83" t="s">
        <v>59</v>
      </c>
      <c r="C32" s="83" t="s">
        <v>57</v>
      </c>
      <c r="D32" s="83">
        <v>4</v>
      </c>
      <c r="E32" s="83" t="s">
        <v>88</v>
      </c>
      <c r="F32" s="84" t="s">
        <v>336</v>
      </c>
      <c r="G32" s="85">
        <v>9344</v>
      </c>
      <c r="H32" s="84">
        <v>4837</v>
      </c>
      <c r="I32" s="84" t="s">
        <v>337</v>
      </c>
    </row>
    <row r="33" spans="1:9">
      <c r="A33" s="83">
        <v>0</v>
      </c>
      <c r="B33" s="83" t="s">
        <v>59</v>
      </c>
      <c r="C33" s="83" t="s">
        <v>57</v>
      </c>
      <c r="D33" s="83">
        <v>5</v>
      </c>
      <c r="E33" s="83" t="s">
        <v>89</v>
      </c>
      <c r="F33" s="84" t="s">
        <v>338</v>
      </c>
      <c r="G33" s="85">
        <v>10917</v>
      </c>
      <c r="H33" s="84">
        <v>4838</v>
      </c>
      <c r="I33" s="84" t="s">
        <v>339</v>
      </c>
    </row>
    <row r="34" spans="1:9">
      <c r="A34" s="83">
        <v>0</v>
      </c>
      <c r="B34" s="83" t="s">
        <v>59</v>
      </c>
      <c r="C34" s="83" t="s">
        <v>57</v>
      </c>
      <c r="D34" s="83">
        <v>6</v>
      </c>
      <c r="E34" s="83" t="s">
        <v>90</v>
      </c>
      <c r="F34" s="84" t="s">
        <v>340</v>
      </c>
      <c r="G34" s="85">
        <v>13252</v>
      </c>
      <c r="H34" s="84">
        <v>4839</v>
      </c>
      <c r="I34" s="84" t="s">
        <v>341</v>
      </c>
    </row>
    <row r="35" spans="1:9">
      <c r="A35" s="83">
        <v>0</v>
      </c>
      <c r="B35" s="83" t="s">
        <v>59</v>
      </c>
      <c r="C35" s="83" t="s">
        <v>58</v>
      </c>
      <c r="D35" s="83">
        <v>1</v>
      </c>
      <c r="E35" s="83" t="s">
        <v>91</v>
      </c>
      <c r="F35" s="84">
        <v>0.92202399999999995</v>
      </c>
      <c r="G35" s="86">
        <v>12476</v>
      </c>
      <c r="H35" s="84">
        <v>4840</v>
      </c>
      <c r="I35" s="84" t="s">
        <v>342</v>
      </c>
    </row>
    <row r="36" spans="1:9">
      <c r="A36" s="83">
        <v>0</v>
      </c>
      <c r="B36" s="83" t="s">
        <v>59</v>
      </c>
      <c r="C36" s="83" t="s">
        <v>58</v>
      </c>
      <c r="D36" s="83">
        <v>2</v>
      </c>
      <c r="E36" s="83" t="s">
        <v>92</v>
      </c>
      <c r="F36" s="84" t="s">
        <v>343</v>
      </c>
      <c r="G36" s="85">
        <v>14813</v>
      </c>
      <c r="H36" s="84">
        <v>4841</v>
      </c>
      <c r="I36" s="84" t="s">
        <v>344</v>
      </c>
    </row>
    <row r="37" spans="1:9">
      <c r="A37" s="83">
        <v>0</v>
      </c>
      <c r="B37" s="83" t="s">
        <v>59</v>
      </c>
      <c r="C37" s="83" t="s">
        <v>58</v>
      </c>
      <c r="D37" s="83">
        <v>3</v>
      </c>
      <c r="E37" s="83" t="s">
        <v>93</v>
      </c>
      <c r="F37" s="84" t="s">
        <v>345</v>
      </c>
      <c r="G37" s="85">
        <v>16003</v>
      </c>
      <c r="H37" s="84">
        <v>4842</v>
      </c>
      <c r="I37" s="84" t="s">
        <v>346</v>
      </c>
    </row>
    <row r="38" spans="1:9">
      <c r="A38" s="83">
        <v>0</v>
      </c>
      <c r="B38" s="83" t="s">
        <v>59</v>
      </c>
      <c r="C38" s="83" t="s">
        <v>58</v>
      </c>
      <c r="D38" s="83">
        <v>4</v>
      </c>
      <c r="E38" s="83" t="s">
        <v>94</v>
      </c>
      <c r="F38" s="84" t="s">
        <v>347</v>
      </c>
      <c r="G38" s="85">
        <v>19047</v>
      </c>
      <c r="H38" s="84">
        <v>4843</v>
      </c>
      <c r="I38" s="84" t="s">
        <v>348</v>
      </c>
    </row>
    <row r="39" spans="1:9">
      <c r="A39" s="83">
        <v>0</v>
      </c>
      <c r="B39" s="83" t="s">
        <v>59</v>
      </c>
      <c r="C39" s="83" t="s">
        <v>58</v>
      </c>
      <c r="D39" s="83">
        <v>5</v>
      </c>
      <c r="E39" s="83" t="s">
        <v>95</v>
      </c>
      <c r="F39" s="84" t="s">
        <v>349</v>
      </c>
      <c r="G39" s="85">
        <v>23139</v>
      </c>
      <c r="H39" s="84">
        <v>4844</v>
      </c>
      <c r="I39" s="84" t="s">
        <v>350</v>
      </c>
    </row>
    <row r="40" spans="1:9">
      <c r="A40" s="83">
        <v>0</v>
      </c>
      <c r="B40" s="83" t="s">
        <v>59</v>
      </c>
      <c r="C40" s="83" t="s">
        <v>58</v>
      </c>
      <c r="D40" s="83">
        <v>6</v>
      </c>
      <c r="E40" s="83" t="s">
        <v>96</v>
      </c>
      <c r="F40" s="84" t="s">
        <v>351</v>
      </c>
      <c r="G40" s="85">
        <v>24194</v>
      </c>
      <c r="H40" s="84">
        <v>4845</v>
      </c>
      <c r="I40" s="84" t="s">
        <v>352</v>
      </c>
    </row>
    <row r="41" spans="1:9">
      <c r="A41" s="83">
        <v>0</v>
      </c>
      <c r="B41" s="83" t="s">
        <v>60</v>
      </c>
      <c r="C41" s="83" t="s">
        <v>56</v>
      </c>
      <c r="D41" s="83">
        <v>1</v>
      </c>
      <c r="E41" s="83" t="s">
        <v>97</v>
      </c>
      <c r="F41" s="84" t="s">
        <v>353</v>
      </c>
      <c r="G41" s="85">
        <v>5468</v>
      </c>
      <c r="H41" s="84">
        <v>4846</v>
      </c>
      <c r="I41" s="84" t="s">
        <v>354</v>
      </c>
    </row>
    <row r="42" spans="1:9">
      <c r="A42" s="83">
        <v>0</v>
      </c>
      <c r="B42" s="83" t="s">
        <v>60</v>
      </c>
      <c r="C42" s="83" t="s">
        <v>56</v>
      </c>
      <c r="D42" s="83">
        <v>2</v>
      </c>
      <c r="E42" s="83" t="s">
        <v>98</v>
      </c>
      <c r="F42" s="84" t="s">
        <v>355</v>
      </c>
      <c r="G42" s="85">
        <v>5041</v>
      </c>
      <c r="H42" s="84">
        <v>4847</v>
      </c>
      <c r="I42" s="84" t="s">
        <v>356</v>
      </c>
    </row>
    <row r="43" spans="1:9">
      <c r="A43" s="83">
        <v>0</v>
      </c>
      <c r="B43" s="83" t="s">
        <v>60</v>
      </c>
      <c r="C43" s="83" t="s">
        <v>56</v>
      </c>
      <c r="D43" s="83">
        <v>3</v>
      </c>
      <c r="E43" s="83" t="s">
        <v>99</v>
      </c>
      <c r="F43" s="84" t="s">
        <v>357</v>
      </c>
      <c r="G43" s="85">
        <v>8130</v>
      </c>
      <c r="H43" s="84">
        <v>4848</v>
      </c>
      <c r="I43" s="84" t="s">
        <v>358</v>
      </c>
    </row>
    <row r="44" spans="1:9">
      <c r="A44" s="83">
        <v>0</v>
      </c>
      <c r="B44" s="83" t="s">
        <v>60</v>
      </c>
      <c r="C44" s="83" t="s">
        <v>56</v>
      </c>
      <c r="D44" s="83">
        <v>4</v>
      </c>
      <c r="E44" s="83" t="s">
        <v>100</v>
      </c>
      <c r="F44" s="84" t="s">
        <v>359</v>
      </c>
      <c r="G44" s="85">
        <v>8821</v>
      </c>
      <c r="H44" s="84">
        <v>4849</v>
      </c>
      <c r="I44" s="84" t="s">
        <v>360</v>
      </c>
    </row>
    <row r="45" spans="1:9">
      <c r="A45" s="83">
        <v>0</v>
      </c>
      <c r="B45" s="83" t="s">
        <v>60</v>
      </c>
      <c r="C45" s="83" t="s">
        <v>56</v>
      </c>
      <c r="D45" s="83">
        <v>5</v>
      </c>
      <c r="E45" s="83" t="s">
        <v>101</v>
      </c>
      <c r="F45" s="84" t="s">
        <v>361</v>
      </c>
      <c r="G45" s="85">
        <v>12891</v>
      </c>
      <c r="H45" s="84">
        <v>4850</v>
      </c>
      <c r="I45" s="84" t="s">
        <v>362</v>
      </c>
    </row>
    <row r="46" spans="1:9">
      <c r="A46" s="83">
        <v>0</v>
      </c>
      <c r="B46" s="83" t="s">
        <v>60</v>
      </c>
      <c r="C46" s="83" t="s">
        <v>56</v>
      </c>
      <c r="D46" s="83">
        <v>6</v>
      </c>
      <c r="E46" s="83" t="s">
        <v>102</v>
      </c>
      <c r="F46" s="84" t="s">
        <v>363</v>
      </c>
      <c r="G46" s="85">
        <v>11656</v>
      </c>
      <c r="H46" s="84">
        <v>4851</v>
      </c>
      <c r="I46" s="84" t="s">
        <v>364</v>
      </c>
    </row>
    <row r="47" spans="1:9">
      <c r="A47" s="83">
        <v>0</v>
      </c>
      <c r="B47" s="83" t="s">
        <v>60</v>
      </c>
      <c r="C47" s="83" t="s">
        <v>57</v>
      </c>
      <c r="D47" s="83">
        <v>1</v>
      </c>
      <c r="E47" s="83" t="s">
        <v>103</v>
      </c>
      <c r="F47" s="84" t="s">
        <v>365</v>
      </c>
      <c r="G47" s="85">
        <v>10512</v>
      </c>
      <c r="H47" s="84">
        <v>4852</v>
      </c>
      <c r="I47" s="84" t="s">
        <v>366</v>
      </c>
    </row>
    <row r="48" spans="1:9">
      <c r="A48" s="83">
        <v>0</v>
      </c>
      <c r="B48" s="83" t="s">
        <v>60</v>
      </c>
      <c r="C48" s="83" t="s">
        <v>57</v>
      </c>
      <c r="D48" s="83">
        <v>2</v>
      </c>
      <c r="E48" s="83" t="s">
        <v>104</v>
      </c>
      <c r="F48" s="84" t="s">
        <v>367</v>
      </c>
      <c r="G48" s="85">
        <v>9952</v>
      </c>
      <c r="H48" s="84">
        <v>4853</v>
      </c>
      <c r="I48" s="84" t="s">
        <v>368</v>
      </c>
    </row>
    <row r="49" spans="1:9">
      <c r="A49" s="83">
        <v>0</v>
      </c>
      <c r="B49" s="83" t="s">
        <v>60</v>
      </c>
      <c r="C49" s="83" t="s">
        <v>57</v>
      </c>
      <c r="D49" s="83">
        <v>3</v>
      </c>
      <c r="E49" s="83" t="s">
        <v>105</v>
      </c>
      <c r="F49" s="84" t="s">
        <v>369</v>
      </c>
      <c r="G49" s="85">
        <v>13501</v>
      </c>
      <c r="H49" s="84">
        <v>4854</v>
      </c>
      <c r="I49" s="84" t="s">
        <v>370</v>
      </c>
    </row>
    <row r="50" spans="1:9">
      <c r="A50" s="83">
        <v>0</v>
      </c>
      <c r="B50" s="83" t="s">
        <v>60</v>
      </c>
      <c r="C50" s="83" t="s">
        <v>57</v>
      </c>
      <c r="D50" s="83">
        <v>4</v>
      </c>
      <c r="E50" s="83" t="s">
        <v>106</v>
      </c>
      <c r="F50" s="84" t="s">
        <v>371</v>
      </c>
      <c r="G50" s="85">
        <v>15063</v>
      </c>
      <c r="H50" s="84">
        <v>4855</v>
      </c>
      <c r="I50" s="84" t="s">
        <v>372</v>
      </c>
    </row>
    <row r="51" spans="1:9">
      <c r="A51" s="83">
        <v>0</v>
      </c>
      <c r="B51" s="83" t="s">
        <v>60</v>
      </c>
      <c r="C51" s="83" t="s">
        <v>57</v>
      </c>
      <c r="D51" s="83">
        <v>5</v>
      </c>
      <c r="E51" s="83" t="s">
        <v>107</v>
      </c>
      <c r="F51" s="84" t="s">
        <v>373</v>
      </c>
      <c r="G51" s="85">
        <v>22292</v>
      </c>
      <c r="H51" s="84">
        <v>4856</v>
      </c>
      <c r="I51" s="84" t="s">
        <v>374</v>
      </c>
    </row>
    <row r="52" spans="1:9">
      <c r="A52" s="83">
        <v>0</v>
      </c>
      <c r="B52" s="83" t="s">
        <v>60</v>
      </c>
      <c r="C52" s="83" t="s">
        <v>57</v>
      </c>
      <c r="D52" s="83">
        <v>6</v>
      </c>
      <c r="E52" s="83" t="s">
        <v>108</v>
      </c>
      <c r="F52" s="84" t="s">
        <v>375</v>
      </c>
      <c r="G52" s="85">
        <v>21663</v>
      </c>
      <c r="H52" s="84">
        <v>4857</v>
      </c>
      <c r="I52" s="84" t="s">
        <v>376</v>
      </c>
    </row>
    <row r="53" spans="1:9">
      <c r="A53" s="83">
        <v>0</v>
      </c>
      <c r="B53" s="83" t="s">
        <v>60</v>
      </c>
      <c r="C53" s="83" t="s">
        <v>58</v>
      </c>
      <c r="D53" s="83">
        <v>1</v>
      </c>
      <c r="E53" s="83" t="s">
        <v>109</v>
      </c>
      <c r="F53" s="84" t="s">
        <v>377</v>
      </c>
      <c r="G53" s="85">
        <v>22945</v>
      </c>
      <c r="H53" s="84">
        <v>4858</v>
      </c>
      <c r="I53" s="84" t="s">
        <v>378</v>
      </c>
    </row>
    <row r="54" spans="1:9">
      <c r="A54" s="83">
        <v>0</v>
      </c>
      <c r="B54" s="83" t="s">
        <v>60</v>
      </c>
      <c r="C54" s="83" t="s">
        <v>58</v>
      </c>
      <c r="D54" s="83">
        <v>2</v>
      </c>
      <c r="E54" s="83" t="s">
        <v>110</v>
      </c>
      <c r="F54" s="84" t="s">
        <v>379</v>
      </c>
      <c r="G54" s="85">
        <v>25991</v>
      </c>
      <c r="H54" s="84">
        <v>4859</v>
      </c>
      <c r="I54" s="84" t="s">
        <v>380</v>
      </c>
    </row>
    <row r="55" spans="1:9">
      <c r="A55" s="83">
        <v>0</v>
      </c>
      <c r="B55" s="83" t="s">
        <v>60</v>
      </c>
      <c r="C55" s="83" t="s">
        <v>58</v>
      </c>
      <c r="D55" s="83">
        <v>3</v>
      </c>
      <c r="E55" s="83" t="s">
        <v>111</v>
      </c>
      <c r="F55" s="84" t="s">
        <v>381</v>
      </c>
      <c r="G55" s="85">
        <v>26423</v>
      </c>
      <c r="H55" s="84">
        <v>4860</v>
      </c>
      <c r="I55" s="84" t="s">
        <v>382</v>
      </c>
    </row>
    <row r="56" spans="1:9">
      <c r="A56" s="83">
        <v>0</v>
      </c>
      <c r="B56" s="83" t="s">
        <v>60</v>
      </c>
      <c r="C56" s="83" t="s">
        <v>58</v>
      </c>
      <c r="D56" s="83">
        <v>4</v>
      </c>
      <c r="E56" s="83" t="s">
        <v>112</v>
      </c>
      <c r="F56" s="84" t="s">
        <v>383</v>
      </c>
      <c r="G56" s="85">
        <v>26602</v>
      </c>
      <c r="H56" s="84">
        <v>4861</v>
      </c>
      <c r="I56" s="84" t="s">
        <v>384</v>
      </c>
    </row>
    <row r="57" spans="1:9">
      <c r="A57" s="83">
        <v>0</v>
      </c>
      <c r="B57" s="83" t="s">
        <v>60</v>
      </c>
      <c r="C57" s="83" t="s">
        <v>58</v>
      </c>
      <c r="D57" s="83">
        <v>5</v>
      </c>
      <c r="E57" s="83" t="s">
        <v>113</v>
      </c>
      <c r="F57" s="84" t="s">
        <v>385</v>
      </c>
      <c r="G57" s="85">
        <v>26679</v>
      </c>
      <c r="H57" s="84">
        <v>4862</v>
      </c>
      <c r="I57" s="84" t="s">
        <v>386</v>
      </c>
    </row>
    <row r="58" spans="1:9">
      <c r="A58" s="83">
        <v>0</v>
      </c>
      <c r="B58" s="83" t="s">
        <v>60</v>
      </c>
      <c r="C58" s="83" t="s">
        <v>58</v>
      </c>
      <c r="D58" s="83">
        <v>6</v>
      </c>
      <c r="E58" s="83" t="s">
        <v>114</v>
      </c>
      <c r="F58" s="84" t="s">
        <v>387</v>
      </c>
      <c r="G58" s="85">
        <v>26917</v>
      </c>
      <c r="H58" s="84">
        <v>4863</v>
      </c>
      <c r="I58" s="84" t="s">
        <v>388</v>
      </c>
    </row>
    <row r="59" spans="1:9">
      <c r="A59" s="83">
        <v>1</v>
      </c>
      <c r="B59" s="83" t="s">
        <v>55</v>
      </c>
      <c r="C59" s="83" t="s">
        <v>56</v>
      </c>
      <c r="D59" s="83">
        <v>1</v>
      </c>
      <c r="E59" s="83" t="s">
        <v>115</v>
      </c>
      <c r="F59" s="84" t="s">
        <v>389</v>
      </c>
      <c r="G59" s="85">
        <v>2997</v>
      </c>
      <c r="H59" s="84">
        <v>4864</v>
      </c>
      <c r="I59" s="84" t="s">
        <v>390</v>
      </c>
    </row>
    <row r="60" spans="1:9">
      <c r="A60" s="83">
        <v>1</v>
      </c>
      <c r="B60" s="83" t="s">
        <v>55</v>
      </c>
      <c r="C60" s="83" t="s">
        <v>56</v>
      </c>
      <c r="D60" s="83">
        <v>2</v>
      </c>
      <c r="E60" s="83" t="s">
        <v>116</v>
      </c>
      <c r="F60" s="84" t="s">
        <v>391</v>
      </c>
      <c r="G60" s="85">
        <v>4551</v>
      </c>
      <c r="H60" s="84">
        <v>4865</v>
      </c>
      <c r="I60" s="84" t="s">
        <v>392</v>
      </c>
    </row>
    <row r="61" spans="1:9">
      <c r="A61" s="83">
        <v>1</v>
      </c>
      <c r="B61" s="83" t="s">
        <v>55</v>
      </c>
      <c r="C61" s="83" t="s">
        <v>56</v>
      </c>
      <c r="D61" s="83">
        <v>3</v>
      </c>
      <c r="E61" s="83" t="s">
        <v>117</v>
      </c>
      <c r="F61" s="84" t="s">
        <v>393</v>
      </c>
      <c r="G61" s="85">
        <v>5425</v>
      </c>
      <c r="H61" s="84">
        <v>4866</v>
      </c>
      <c r="I61" s="84" t="s">
        <v>394</v>
      </c>
    </row>
    <row r="62" spans="1:9">
      <c r="A62" s="83">
        <v>1</v>
      </c>
      <c r="B62" s="83" t="s">
        <v>55</v>
      </c>
      <c r="C62" s="83" t="s">
        <v>56</v>
      </c>
      <c r="D62" s="83">
        <v>4</v>
      </c>
      <c r="E62" s="83" t="s">
        <v>118</v>
      </c>
      <c r="F62" s="84" t="s">
        <v>395</v>
      </c>
      <c r="G62" s="85">
        <v>5705</v>
      </c>
      <c r="H62" s="84">
        <v>4867</v>
      </c>
      <c r="I62" s="84" t="s">
        <v>396</v>
      </c>
    </row>
    <row r="63" spans="1:9">
      <c r="A63" s="83">
        <v>1</v>
      </c>
      <c r="B63" s="83" t="s">
        <v>55</v>
      </c>
      <c r="C63" s="83" t="s">
        <v>56</v>
      </c>
      <c r="D63" s="83">
        <v>5</v>
      </c>
      <c r="E63" s="83" t="s">
        <v>119</v>
      </c>
      <c r="F63" s="84" t="s">
        <v>397</v>
      </c>
      <c r="G63" s="85">
        <v>5623</v>
      </c>
      <c r="H63" s="84">
        <v>4868</v>
      </c>
      <c r="I63" s="84" t="s">
        <v>398</v>
      </c>
    </row>
    <row r="64" spans="1:9">
      <c r="A64" s="83">
        <v>1</v>
      </c>
      <c r="B64" s="83" t="s">
        <v>55</v>
      </c>
      <c r="C64" s="83" t="s">
        <v>56</v>
      </c>
      <c r="D64" s="83">
        <v>6</v>
      </c>
      <c r="E64" s="83" t="s">
        <v>120</v>
      </c>
      <c r="F64" s="84" t="s">
        <v>399</v>
      </c>
      <c r="G64" s="85">
        <v>6161</v>
      </c>
      <c r="H64" s="84">
        <v>4869</v>
      </c>
      <c r="I64" s="84" t="s">
        <v>400</v>
      </c>
    </row>
    <row r="65" spans="1:9">
      <c r="A65" s="83">
        <v>1</v>
      </c>
      <c r="B65" s="83" t="s">
        <v>55</v>
      </c>
      <c r="C65" s="83" t="s">
        <v>57</v>
      </c>
      <c r="D65" s="83">
        <v>1</v>
      </c>
      <c r="E65" s="83" t="s">
        <v>121</v>
      </c>
      <c r="F65" s="84" t="s">
        <v>401</v>
      </c>
      <c r="G65" s="85">
        <v>7532</v>
      </c>
      <c r="H65" s="84">
        <v>4870</v>
      </c>
      <c r="I65" s="84" t="s">
        <v>402</v>
      </c>
    </row>
    <row r="66" spans="1:9">
      <c r="A66" s="83">
        <v>1</v>
      </c>
      <c r="B66" s="83" t="s">
        <v>55</v>
      </c>
      <c r="C66" s="83" t="s">
        <v>57</v>
      </c>
      <c r="D66" s="83">
        <v>2</v>
      </c>
      <c r="E66" s="83" t="s">
        <v>122</v>
      </c>
      <c r="F66" s="84" t="s">
        <v>403</v>
      </c>
      <c r="G66" s="85">
        <v>8670</v>
      </c>
      <c r="H66" s="84">
        <v>4871</v>
      </c>
      <c r="I66" s="84" t="s">
        <v>404</v>
      </c>
    </row>
    <row r="67" spans="1:9">
      <c r="A67" s="83">
        <v>1</v>
      </c>
      <c r="B67" s="83" t="s">
        <v>55</v>
      </c>
      <c r="C67" s="83" t="s">
        <v>57</v>
      </c>
      <c r="D67" s="83">
        <v>3</v>
      </c>
      <c r="E67" s="83" t="s">
        <v>123</v>
      </c>
      <c r="F67" s="84" t="s">
        <v>405</v>
      </c>
      <c r="G67" s="85">
        <v>8765</v>
      </c>
      <c r="H67" s="84">
        <v>4872</v>
      </c>
      <c r="I67" s="84" t="s">
        <v>406</v>
      </c>
    </row>
    <row r="68" spans="1:9">
      <c r="A68" s="83">
        <v>1</v>
      </c>
      <c r="B68" s="83" t="s">
        <v>55</v>
      </c>
      <c r="C68" s="83" t="s">
        <v>57</v>
      </c>
      <c r="D68" s="83">
        <v>4</v>
      </c>
      <c r="E68" s="83" t="s">
        <v>124</v>
      </c>
      <c r="F68" s="84" t="s">
        <v>407</v>
      </c>
      <c r="G68" s="85">
        <v>9522</v>
      </c>
      <c r="H68" s="84">
        <v>4873</v>
      </c>
      <c r="I68" s="84" t="s">
        <v>408</v>
      </c>
    </row>
    <row r="69" spans="1:9">
      <c r="A69" s="83">
        <v>1</v>
      </c>
      <c r="B69" s="83" t="s">
        <v>55</v>
      </c>
      <c r="C69" s="83" t="s">
        <v>57</v>
      </c>
      <c r="D69" s="83">
        <v>5</v>
      </c>
      <c r="E69" s="83" t="s">
        <v>125</v>
      </c>
      <c r="F69" s="84" t="s">
        <v>409</v>
      </c>
      <c r="G69" s="85">
        <v>10799</v>
      </c>
      <c r="H69" s="84">
        <v>4874</v>
      </c>
      <c r="I69" s="84" t="s">
        <v>410</v>
      </c>
    </row>
    <row r="70" spans="1:9">
      <c r="A70" s="83">
        <v>1</v>
      </c>
      <c r="B70" s="83" t="s">
        <v>55</v>
      </c>
      <c r="C70" s="83" t="s">
        <v>57</v>
      </c>
      <c r="D70" s="83">
        <v>6</v>
      </c>
      <c r="E70" s="83" t="s">
        <v>126</v>
      </c>
      <c r="F70" s="84" t="s">
        <v>411</v>
      </c>
      <c r="G70" s="85">
        <v>12536</v>
      </c>
      <c r="H70" s="84">
        <v>4875</v>
      </c>
      <c r="I70" s="84" t="s">
        <v>412</v>
      </c>
    </row>
    <row r="71" spans="1:9">
      <c r="A71" s="83">
        <v>1</v>
      </c>
      <c r="B71" s="83" t="s">
        <v>55</v>
      </c>
      <c r="C71" s="83" t="s">
        <v>58</v>
      </c>
      <c r="D71" s="83">
        <v>1</v>
      </c>
      <c r="E71" s="83" t="s">
        <v>127</v>
      </c>
      <c r="F71" s="84" t="s">
        <v>413</v>
      </c>
      <c r="G71" s="85">
        <v>11629</v>
      </c>
      <c r="H71" s="84">
        <v>4876</v>
      </c>
      <c r="I71" s="84" t="s">
        <v>414</v>
      </c>
    </row>
    <row r="72" spans="1:9">
      <c r="A72" s="83">
        <v>1</v>
      </c>
      <c r="B72" s="83" t="s">
        <v>55</v>
      </c>
      <c r="C72" s="83" t="s">
        <v>58</v>
      </c>
      <c r="D72" s="83">
        <v>2</v>
      </c>
      <c r="E72" s="83" t="s">
        <v>128</v>
      </c>
      <c r="F72" s="84" t="s">
        <v>415</v>
      </c>
      <c r="G72" s="85">
        <v>11698</v>
      </c>
      <c r="H72" s="84">
        <v>4877</v>
      </c>
      <c r="I72" s="84" t="s">
        <v>416</v>
      </c>
    </row>
    <row r="73" spans="1:9">
      <c r="A73" s="83">
        <v>1</v>
      </c>
      <c r="B73" s="83" t="s">
        <v>55</v>
      </c>
      <c r="C73" s="83" t="s">
        <v>58</v>
      </c>
      <c r="D73" s="83">
        <v>3</v>
      </c>
      <c r="E73" s="83" t="s">
        <v>129</v>
      </c>
      <c r="F73" s="84" t="s">
        <v>417</v>
      </c>
      <c r="G73" s="85">
        <v>15121</v>
      </c>
      <c r="H73" s="84">
        <v>4878</v>
      </c>
      <c r="I73" s="84" t="s">
        <v>418</v>
      </c>
    </row>
    <row r="74" spans="1:9">
      <c r="A74" s="83">
        <v>1</v>
      </c>
      <c r="B74" s="83" t="s">
        <v>55</v>
      </c>
      <c r="C74" s="83" t="s">
        <v>58</v>
      </c>
      <c r="D74" s="83">
        <v>4</v>
      </c>
      <c r="E74" s="83" t="s">
        <v>130</v>
      </c>
      <c r="F74" s="84" t="s">
        <v>419</v>
      </c>
      <c r="G74" s="85">
        <v>16654</v>
      </c>
      <c r="H74" s="84">
        <v>4879</v>
      </c>
      <c r="I74" s="84" t="s">
        <v>420</v>
      </c>
    </row>
    <row r="75" spans="1:9">
      <c r="A75" s="83">
        <v>1</v>
      </c>
      <c r="B75" s="83" t="s">
        <v>55</v>
      </c>
      <c r="C75" s="83" t="s">
        <v>58</v>
      </c>
      <c r="D75" s="83">
        <v>5</v>
      </c>
      <c r="E75" s="83" t="s">
        <v>131</v>
      </c>
      <c r="F75" s="84" t="s">
        <v>421</v>
      </c>
      <c r="G75" s="85">
        <v>19896</v>
      </c>
      <c r="H75" s="84">
        <v>4880</v>
      </c>
      <c r="I75" s="84" t="s">
        <v>422</v>
      </c>
    </row>
    <row r="76" spans="1:9">
      <c r="A76" s="83">
        <v>1</v>
      </c>
      <c r="B76" s="83" t="s">
        <v>55</v>
      </c>
      <c r="C76" s="83" t="s">
        <v>58</v>
      </c>
      <c r="D76" s="83">
        <v>6</v>
      </c>
      <c r="E76" s="83" t="s">
        <v>132</v>
      </c>
      <c r="F76" s="84" t="s">
        <v>423</v>
      </c>
      <c r="G76" s="85">
        <v>23649</v>
      </c>
      <c r="H76" s="84">
        <v>4881</v>
      </c>
      <c r="I76" s="84" t="s">
        <v>424</v>
      </c>
    </row>
    <row r="77" spans="1:9">
      <c r="A77" s="83">
        <v>1</v>
      </c>
      <c r="B77" s="83" t="s">
        <v>59</v>
      </c>
      <c r="C77" s="83" t="s">
        <v>56</v>
      </c>
      <c r="D77" s="83">
        <v>1</v>
      </c>
      <c r="E77" s="83" t="s">
        <v>133</v>
      </c>
      <c r="F77" s="84" t="s">
        <v>425</v>
      </c>
      <c r="G77" s="85">
        <v>5069</v>
      </c>
      <c r="H77" s="84">
        <v>4882</v>
      </c>
      <c r="I77" s="84" t="s">
        <v>426</v>
      </c>
    </row>
    <row r="78" spans="1:9">
      <c r="A78" s="83">
        <v>1</v>
      </c>
      <c r="B78" s="83" t="s">
        <v>59</v>
      </c>
      <c r="C78" s="83" t="s">
        <v>56</v>
      </c>
      <c r="D78" s="83">
        <v>2</v>
      </c>
      <c r="E78" s="83" t="s">
        <v>134</v>
      </c>
      <c r="F78" s="84" t="s">
        <v>427</v>
      </c>
      <c r="G78" s="85">
        <v>5529</v>
      </c>
      <c r="H78" s="84">
        <v>4883</v>
      </c>
      <c r="I78" s="84" t="s">
        <v>428</v>
      </c>
    </row>
    <row r="79" spans="1:9">
      <c r="A79" s="83">
        <v>1</v>
      </c>
      <c r="B79" s="83" t="s">
        <v>59</v>
      </c>
      <c r="C79" s="83" t="s">
        <v>56</v>
      </c>
      <c r="D79" s="83">
        <v>3</v>
      </c>
      <c r="E79" s="83" t="s">
        <v>135</v>
      </c>
      <c r="F79" s="84" t="s">
        <v>429</v>
      </c>
      <c r="G79" s="85">
        <v>6002</v>
      </c>
      <c r="H79" s="84">
        <v>4884</v>
      </c>
      <c r="I79" s="84" t="s">
        <v>430</v>
      </c>
    </row>
    <row r="80" spans="1:9">
      <c r="A80" s="83">
        <v>1</v>
      </c>
      <c r="B80" s="83" t="s">
        <v>59</v>
      </c>
      <c r="C80" s="83" t="s">
        <v>56</v>
      </c>
      <c r="D80" s="83">
        <v>4</v>
      </c>
      <c r="E80" s="83" t="s">
        <v>136</v>
      </c>
      <c r="F80" s="84" t="s">
        <v>431</v>
      </c>
      <c r="G80" s="85">
        <v>6500</v>
      </c>
      <c r="H80" s="84">
        <v>4885</v>
      </c>
      <c r="I80" s="84" t="s">
        <v>432</v>
      </c>
    </row>
    <row r="81" spans="1:9">
      <c r="A81" s="83">
        <v>1</v>
      </c>
      <c r="B81" s="83" t="s">
        <v>59</v>
      </c>
      <c r="C81" s="83" t="s">
        <v>56</v>
      </c>
      <c r="D81" s="83">
        <v>5</v>
      </c>
      <c r="E81" s="83" t="s">
        <v>137</v>
      </c>
      <c r="F81" s="84" t="s">
        <v>433</v>
      </c>
      <c r="G81" s="85">
        <v>6318</v>
      </c>
      <c r="H81" s="84">
        <v>4886</v>
      </c>
      <c r="I81" s="84" t="s">
        <v>434</v>
      </c>
    </row>
    <row r="82" spans="1:9">
      <c r="A82" s="83">
        <v>1</v>
      </c>
      <c r="B82" s="83" t="s">
        <v>59</v>
      </c>
      <c r="C82" s="83" t="s">
        <v>56</v>
      </c>
      <c r="D82" s="83">
        <v>6</v>
      </c>
      <c r="E82" s="83" t="s">
        <v>138</v>
      </c>
      <c r="F82" s="84" t="s">
        <v>435</v>
      </c>
      <c r="G82" s="85">
        <v>5947</v>
      </c>
      <c r="H82" s="84">
        <v>4887</v>
      </c>
      <c r="I82" s="84" t="s">
        <v>436</v>
      </c>
    </row>
    <row r="83" spans="1:9">
      <c r="A83" s="83">
        <v>1</v>
      </c>
      <c r="B83" s="83" t="s">
        <v>59</v>
      </c>
      <c r="C83" s="83" t="s">
        <v>57</v>
      </c>
      <c r="D83" s="83">
        <v>1</v>
      </c>
      <c r="E83" s="83" t="s">
        <v>139</v>
      </c>
      <c r="F83" s="84" t="s">
        <v>437</v>
      </c>
      <c r="G83" s="85">
        <v>9265</v>
      </c>
      <c r="H83" s="84">
        <v>4888</v>
      </c>
      <c r="I83" s="84" t="s">
        <v>438</v>
      </c>
    </row>
    <row r="84" spans="1:9">
      <c r="A84" s="83">
        <v>1</v>
      </c>
      <c r="B84" s="83" t="s">
        <v>59</v>
      </c>
      <c r="C84" s="83" t="s">
        <v>57</v>
      </c>
      <c r="D84" s="83">
        <v>2</v>
      </c>
      <c r="E84" s="83" t="s">
        <v>140</v>
      </c>
      <c r="F84" s="84" t="s">
        <v>439</v>
      </c>
      <c r="G84" s="85">
        <v>9793</v>
      </c>
      <c r="H84" s="84">
        <v>4889</v>
      </c>
      <c r="I84" s="84" t="s">
        <v>440</v>
      </c>
    </row>
    <row r="85" spans="1:9">
      <c r="A85" s="83">
        <v>1</v>
      </c>
      <c r="B85" s="83" t="s">
        <v>59</v>
      </c>
      <c r="C85" s="83" t="s">
        <v>57</v>
      </c>
      <c r="D85" s="83">
        <v>3</v>
      </c>
      <c r="E85" s="83" t="s">
        <v>141</v>
      </c>
      <c r="F85" s="84" t="s">
        <v>441</v>
      </c>
      <c r="G85" s="85">
        <v>9720</v>
      </c>
      <c r="H85" s="84">
        <v>4890</v>
      </c>
      <c r="I85" s="84" t="s">
        <v>442</v>
      </c>
    </row>
    <row r="86" spans="1:9">
      <c r="A86" s="83">
        <v>1</v>
      </c>
      <c r="B86" s="83" t="s">
        <v>59</v>
      </c>
      <c r="C86" s="83" t="s">
        <v>57</v>
      </c>
      <c r="D86" s="83">
        <v>4</v>
      </c>
      <c r="E86" s="83" t="s">
        <v>142</v>
      </c>
      <c r="F86" s="84" t="s">
        <v>443</v>
      </c>
      <c r="G86" s="85">
        <v>11108</v>
      </c>
      <c r="H86" s="84">
        <v>4891</v>
      </c>
      <c r="I86" s="84" t="s">
        <v>444</v>
      </c>
    </row>
    <row r="87" spans="1:9">
      <c r="A87" s="83">
        <v>1</v>
      </c>
      <c r="B87" s="83" t="s">
        <v>59</v>
      </c>
      <c r="C87" s="83" t="s">
        <v>57</v>
      </c>
      <c r="D87" s="83">
        <v>5</v>
      </c>
      <c r="E87" s="83" t="s">
        <v>143</v>
      </c>
      <c r="F87" s="84" t="s">
        <v>445</v>
      </c>
      <c r="G87" s="85">
        <v>13219</v>
      </c>
      <c r="H87" s="84">
        <v>4892</v>
      </c>
      <c r="I87" s="84" t="s">
        <v>446</v>
      </c>
    </row>
    <row r="88" spans="1:9">
      <c r="A88" s="83">
        <v>1</v>
      </c>
      <c r="B88" s="83" t="s">
        <v>59</v>
      </c>
      <c r="C88" s="83" t="s">
        <v>57</v>
      </c>
      <c r="D88" s="83">
        <v>6</v>
      </c>
      <c r="E88" s="83" t="s">
        <v>144</v>
      </c>
      <c r="F88" s="84" t="s">
        <v>447</v>
      </c>
      <c r="G88" s="85">
        <v>15096</v>
      </c>
      <c r="H88" s="84">
        <v>4893</v>
      </c>
      <c r="I88" s="84" t="s">
        <v>448</v>
      </c>
    </row>
    <row r="89" spans="1:9">
      <c r="A89" s="83">
        <v>1</v>
      </c>
      <c r="B89" s="83" t="s">
        <v>59</v>
      </c>
      <c r="C89" s="83" t="s">
        <v>58</v>
      </c>
      <c r="D89" s="83">
        <v>1</v>
      </c>
      <c r="E89" s="83" t="s">
        <v>145</v>
      </c>
      <c r="F89" s="84" t="s">
        <v>449</v>
      </c>
      <c r="G89" s="85">
        <v>14640</v>
      </c>
      <c r="H89" s="84">
        <v>4894</v>
      </c>
      <c r="I89" s="84" t="s">
        <v>450</v>
      </c>
    </row>
    <row r="90" spans="1:9">
      <c r="A90" s="83">
        <v>1</v>
      </c>
      <c r="B90" s="83" t="s">
        <v>59</v>
      </c>
      <c r="C90" s="83" t="s">
        <v>58</v>
      </c>
      <c r="D90" s="83">
        <v>2</v>
      </c>
      <c r="E90" s="83" t="s">
        <v>146</v>
      </c>
      <c r="F90" s="84" t="s">
        <v>451</v>
      </c>
      <c r="G90" s="85">
        <v>24551</v>
      </c>
      <c r="H90" s="84">
        <v>4895</v>
      </c>
      <c r="I90" s="84" t="s">
        <v>452</v>
      </c>
    </row>
    <row r="91" spans="1:9">
      <c r="A91" s="83">
        <v>1</v>
      </c>
      <c r="B91" s="83" t="s">
        <v>59</v>
      </c>
      <c r="C91" s="83" t="s">
        <v>58</v>
      </c>
      <c r="D91" s="83">
        <v>3</v>
      </c>
      <c r="E91" s="83" t="s">
        <v>147</v>
      </c>
      <c r="F91" s="84" t="s">
        <v>453</v>
      </c>
      <c r="G91" s="85">
        <v>25600</v>
      </c>
      <c r="H91" s="84">
        <v>4896</v>
      </c>
      <c r="I91" s="84" t="s">
        <v>454</v>
      </c>
    </row>
    <row r="92" spans="1:9">
      <c r="A92" s="83">
        <v>1</v>
      </c>
      <c r="B92" s="83" t="s">
        <v>59</v>
      </c>
      <c r="C92" s="83" t="s">
        <v>58</v>
      </c>
      <c r="D92" s="83">
        <v>4</v>
      </c>
      <c r="E92" s="83" t="s">
        <v>148</v>
      </c>
      <c r="F92" s="84" t="s">
        <v>455</v>
      </c>
      <c r="G92" s="85">
        <v>25322</v>
      </c>
      <c r="H92" s="84">
        <v>4897</v>
      </c>
      <c r="I92" s="84" t="s">
        <v>456</v>
      </c>
    </row>
    <row r="93" spans="1:9">
      <c r="A93" s="83">
        <v>1</v>
      </c>
      <c r="B93" s="83" t="s">
        <v>59</v>
      </c>
      <c r="C93" s="83" t="s">
        <v>58</v>
      </c>
      <c r="D93" s="83">
        <v>5</v>
      </c>
      <c r="E93" s="83" t="s">
        <v>149</v>
      </c>
      <c r="F93" s="84" t="s">
        <v>457</v>
      </c>
      <c r="G93" s="85">
        <v>26186</v>
      </c>
      <c r="H93" s="84">
        <v>4898</v>
      </c>
      <c r="I93" s="84" t="s">
        <v>458</v>
      </c>
    </row>
    <row r="94" spans="1:9">
      <c r="A94" s="83">
        <v>1</v>
      </c>
      <c r="B94" s="83" t="s">
        <v>59</v>
      </c>
      <c r="C94" s="83" t="s">
        <v>58</v>
      </c>
      <c r="D94" s="83">
        <v>6</v>
      </c>
      <c r="E94" s="83" t="s">
        <v>150</v>
      </c>
      <c r="F94" s="84" t="s">
        <v>459</v>
      </c>
      <c r="G94" s="85">
        <v>26954</v>
      </c>
      <c r="H94" s="84">
        <v>4899</v>
      </c>
      <c r="I94" s="84" t="s">
        <v>460</v>
      </c>
    </row>
    <row r="95" spans="1:9">
      <c r="A95" s="83">
        <v>1</v>
      </c>
      <c r="B95" s="83" t="s">
        <v>60</v>
      </c>
      <c r="C95" s="83" t="s">
        <v>56</v>
      </c>
      <c r="D95" s="83">
        <v>1</v>
      </c>
      <c r="E95" s="83" t="s">
        <v>151</v>
      </c>
      <c r="F95" s="84" t="s">
        <v>461</v>
      </c>
      <c r="G95" s="85">
        <v>7213</v>
      </c>
      <c r="H95" s="84">
        <v>4900</v>
      </c>
      <c r="I95" s="84" t="s">
        <v>462</v>
      </c>
    </row>
    <row r="96" spans="1:9">
      <c r="A96" s="83">
        <v>1</v>
      </c>
      <c r="B96" s="83" t="s">
        <v>60</v>
      </c>
      <c r="C96" s="83" t="s">
        <v>56</v>
      </c>
      <c r="D96" s="83">
        <v>2</v>
      </c>
      <c r="E96" s="83" t="s">
        <v>152</v>
      </c>
      <c r="F96" s="84" t="s">
        <v>463</v>
      </c>
      <c r="G96" s="85">
        <v>8078</v>
      </c>
      <c r="H96" s="84">
        <v>4901</v>
      </c>
      <c r="I96" s="84" t="s">
        <v>464</v>
      </c>
    </row>
    <row r="97" spans="1:9">
      <c r="A97" s="83">
        <v>1</v>
      </c>
      <c r="B97" s="83" t="s">
        <v>60</v>
      </c>
      <c r="C97" s="83" t="s">
        <v>56</v>
      </c>
      <c r="D97" s="83">
        <v>3</v>
      </c>
      <c r="E97" s="83" t="s">
        <v>153</v>
      </c>
      <c r="F97" s="84" t="s">
        <v>465</v>
      </c>
      <c r="G97" s="85">
        <v>9008</v>
      </c>
      <c r="H97" s="84">
        <v>4902</v>
      </c>
      <c r="I97" s="84" t="s">
        <v>466</v>
      </c>
    </row>
    <row r="98" spans="1:9">
      <c r="A98" s="83">
        <v>1</v>
      </c>
      <c r="B98" s="83" t="s">
        <v>60</v>
      </c>
      <c r="C98" s="83" t="s">
        <v>56</v>
      </c>
      <c r="D98" s="83">
        <v>4</v>
      </c>
      <c r="E98" s="83" t="s">
        <v>154</v>
      </c>
      <c r="F98" s="84" t="s">
        <v>467</v>
      </c>
      <c r="G98" s="85">
        <v>10269</v>
      </c>
      <c r="H98" s="84">
        <v>4903</v>
      </c>
      <c r="I98" s="84" t="s">
        <v>468</v>
      </c>
    </row>
    <row r="99" spans="1:9">
      <c r="A99" s="83">
        <v>1</v>
      </c>
      <c r="B99" s="83" t="s">
        <v>60</v>
      </c>
      <c r="C99" s="83" t="s">
        <v>56</v>
      </c>
      <c r="D99" s="83">
        <v>5</v>
      </c>
      <c r="E99" s="83" t="s">
        <v>155</v>
      </c>
      <c r="F99" s="84" t="s">
        <v>469</v>
      </c>
      <c r="G99" s="85">
        <v>12148</v>
      </c>
      <c r="H99" s="84">
        <v>4904</v>
      </c>
      <c r="I99" s="84" t="s">
        <v>470</v>
      </c>
    </row>
    <row r="100" spans="1:9">
      <c r="A100" s="83">
        <v>1</v>
      </c>
      <c r="B100" s="83" t="s">
        <v>60</v>
      </c>
      <c r="C100" s="83" t="s">
        <v>56</v>
      </c>
      <c r="D100" s="83">
        <v>6</v>
      </c>
      <c r="E100" s="83" t="s">
        <v>156</v>
      </c>
      <c r="F100" s="84" t="s">
        <v>471</v>
      </c>
      <c r="G100" s="85">
        <v>12225</v>
      </c>
      <c r="H100" s="84">
        <v>4905</v>
      </c>
      <c r="I100" s="84" t="s">
        <v>472</v>
      </c>
    </row>
    <row r="101" spans="1:9">
      <c r="A101" s="83">
        <v>1</v>
      </c>
      <c r="B101" s="83" t="s">
        <v>60</v>
      </c>
      <c r="C101" s="83" t="s">
        <v>57</v>
      </c>
      <c r="D101" s="83">
        <v>1</v>
      </c>
      <c r="E101" s="83" t="s">
        <v>157</v>
      </c>
      <c r="F101" s="84" t="s">
        <v>473</v>
      </c>
      <c r="G101" s="85">
        <v>11865</v>
      </c>
      <c r="H101" s="84">
        <v>4906</v>
      </c>
      <c r="I101" s="84" t="s">
        <v>474</v>
      </c>
    </row>
    <row r="102" spans="1:9">
      <c r="A102" s="83">
        <v>1</v>
      </c>
      <c r="B102" s="83" t="s">
        <v>60</v>
      </c>
      <c r="C102" s="83" t="s">
        <v>57</v>
      </c>
      <c r="D102" s="83">
        <v>2</v>
      </c>
      <c r="E102" s="83" t="s">
        <v>158</v>
      </c>
      <c r="F102" s="84" t="s">
        <v>475</v>
      </c>
      <c r="G102" s="85">
        <v>13897</v>
      </c>
      <c r="H102" s="84">
        <v>4907</v>
      </c>
      <c r="I102" s="84" t="s">
        <v>476</v>
      </c>
    </row>
    <row r="103" spans="1:9">
      <c r="A103" s="83">
        <v>1</v>
      </c>
      <c r="B103" s="83" t="s">
        <v>60</v>
      </c>
      <c r="C103" s="83" t="s">
        <v>57</v>
      </c>
      <c r="D103" s="83">
        <v>3</v>
      </c>
      <c r="E103" s="83" t="s">
        <v>159</v>
      </c>
      <c r="F103" s="84" t="s">
        <v>477</v>
      </c>
      <c r="G103" s="85">
        <v>16018</v>
      </c>
      <c r="H103" s="84">
        <v>4908</v>
      </c>
      <c r="I103" s="84" t="s">
        <v>478</v>
      </c>
    </row>
    <row r="104" spans="1:9">
      <c r="A104" s="83">
        <v>1</v>
      </c>
      <c r="B104" s="83" t="s">
        <v>60</v>
      </c>
      <c r="C104" s="83" t="s">
        <v>57</v>
      </c>
      <c r="D104" s="83">
        <v>4</v>
      </c>
      <c r="E104" s="83" t="s">
        <v>160</v>
      </c>
      <c r="F104" s="84" t="s">
        <v>479</v>
      </c>
      <c r="G104" s="85">
        <v>24054</v>
      </c>
      <c r="H104" s="84">
        <v>4909</v>
      </c>
      <c r="I104" s="84" t="s">
        <v>480</v>
      </c>
    </row>
    <row r="105" spans="1:9">
      <c r="A105" s="83">
        <v>1</v>
      </c>
      <c r="B105" s="83" t="s">
        <v>60</v>
      </c>
      <c r="C105" s="83" t="s">
        <v>57</v>
      </c>
      <c r="D105" s="83">
        <v>5</v>
      </c>
      <c r="E105" s="83" t="s">
        <v>161</v>
      </c>
      <c r="F105" s="84" t="s">
        <v>481</v>
      </c>
      <c r="G105" s="85">
        <v>25848</v>
      </c>
      <c r="H105" s="84">
        <v>4910</v>
      </c>
      <c r="I105" s="84" t="s">
        <v>482</v>
      </c>
    </row>
    <row r="106" spans="1:9">
      <c r="A106" s="83">
        <v>1</v>
      </c>
      <c r="B106" s="83" t="s">
        <v>60</v>
      </c>
      <c r="C106" s="83" t="s">
        <v>57</v>
      </c>
      <c r="D106" s="83">
        <v>6</v>
      </c>
      <c r="E106" s="83" t="s">
        <v>162</v>
      </c>
      <c r="F106" s="84" t="s">
        <v>483</v>
      </c>
      <c r="G106" s="85">
        <v>26278</v>
      </c>
      <c r="H106" s="84">
        <v>4911</v>
      </c>
      <c r="I106" s="84" t="s">
        <v>484</v>
      </c>
    </row>
    <row r="107" spans="1:9">
      <c r="A107" s="83">
        <v>1</v>
      </c>
      <c r="B107" s="83" t="s">
        <v>60</v>
      </c>
      <c r="C107" s="83" t="s">
        <v>58</v>
      </c>
      <c r="D107" s="83">
        <v>1</v>
      </c>
      <c r="E107" s="83" t="s">
        <v>163</v>
      </c>
      <c r="F107" s="84" t="s">
        <v>485</v>
      </c>
      <c r="G107" s="85">
        <v>27172</v>
      </c>
      <c r="H107" s="84">
        <v>4912</v>
      </c>
      <c r="I107" s="84" t="s">
        <v>486</v>
      </c>
    </row>
    <row r="108" spans="1:9">
      <c r="A108" s="83">
        <v>1</v>
      </c>
      <c r="B108" s="83" t="s">
        <v>60</v>
      </c>
      <c r="C108" s="83" t="s">
        <v>58</v>
      </c>
      <c r="D108" s="83">
        <v>2</v>
      </c>
      <c r="E108" s="83" t="s">
        <v>164</v>
      </c>
      <c r="F108" s="84" t="s">
        <v>487</v>
      </c>
      <c r="G108" s="85">
        <v>27570</v>
      </c>
      <c r="H108" s="84">
        <v>4913</v>
      </c>
      <c r="I108" s="84" t="s">
        <v>488</v>
      </c>
    </row>
    <row r="109" spans="1:9">
      <c r="A109" s="83">
        <v>1</v>
      </c>
      <c r="B109" s="83" t="s">
        <v>60</v>
      </c>
      <c r="C109" s="83" t="s">
        <v>58</v>
      </c>
      <c r="D109" s="83">
        <v>3</v>
      </c>
      <c r="E109" s="83" t="s">
        <v>165</v>
      </c>
      <c r="F109" s="84" t="s">
        <v>489</v>
      </c>
      <c r="G109" s="85">
        <v>29456</v>
      </c>
      <c r="H109" s="84">
        <v>4914</v>
      </c>
      <c r="I109" s="84" t="s">
        <v>490</v>
      </c>
    </row>
    <row r="110" spans="1:9">
      <c r="A110" s="83">
        <v>1</v>
      </c>
      <c r="B110" s="83" t="s">
        <v>60</v>
      </c>
      <c r="C110" s="83" t="s">
        <v>58</v>
      </c>
      <c r="D110" s="83">
        <v>4</v>
      </c>
      <c r="E110" s="83" t="s">
        <v>166</v>
      </c>
      <c r="F110" s="84" t="s">
        <v>491</v>
      </c>
      <c r="G110" s="85">
        <v>29150</v>
      </c>
      <c r="H110" s="84">
        <v>4915</v>
      </c>
      <c r="I110" s="84" t="s">
        <v>492</v>
      </c>
    </row>
    <row r="111" spans="1:9">
      <c r="A111" s="83">
        <v>1</v>
      </c>
      <c r="B111" s="83" t="s">
        <v>60</v>
      </c>
      <c r="C111" s="83" t="s">
        <v>58</v>
      </c>
      <c r="D111" s="83">
        <v>5</v>
      </c>
      <c r="E111" s="83" t="s">
        <v>167</v>
      </c>
      <c r="F111" s="84" t="s">
        <v>493</v>
      </c>
      <c r="G111" s="85">
        <v>28309</v>
      </c>
      <c r="H111" s="84">
        <v>4916</v>
      </c>
      <c r="I111" s="84" t="s">
        <v>494</v>
      </c>
    </row>
    <row r="112" spans="1:9">
      <c r="A112" s="83">
        <v>1</v>
      </c>
      <c r="B112" s="83" t="s">
        <v>60</v>
      </c>
      <c r="C112" s="83" t="s">
        <v>58</v>
      </c>
      <c r="D112" s="83">
        <v>6</v>
      </c>
      <c r="E112" s="83" t="s">
        <v>168</v>
      </c>
      <c r="F112" s="84" t="s">
        <v>495</v>
      </c>
      <c r="G112" s="85">
        <v>28600</v>
      </c>
      <c r="H112" s="84">
        <v>4917</v>
      </c>
      <c r="I112" s="84" t="s">
        <v>496</v>
      </c>
    </row>
    <row r="113" spans="1:9">
      <c r="A113" s="87" t="s">
        <v>16</v>
      </c>
      <c r="B113" s="87" t="s">
        <v>16</v>
      </c>
      <c r="C113" s="87" t="s">
        <v>16</v>
      </c>
      <c r="D113" s="87" t="s">
        <v>16</v>
      </c>
      <c r="E113" s="83" t="s">
        <v>169</v>
      </c>
      <c r="F113" s="87">
        <v>0.243422</v>
      </c>
      <c r="G113" s="87">
        <v>2463</v>
      </c>
      <c r="H113" s="87">
        <v>4920</v>
      </c>
      <c r="I113" s="88" t="s">
        <v>17</v>
      </c>
    </row>
  </sheetData>
  <mergeCells count="3">
    <mergeCell ref="A1:I1"/>
    <mergeCell ref="A2:I2"/>
    <mergeCell ref="A3:I3"/>
  </mergeCells>
  <pageMargins left="0.7" right="0.7" top="0.75" bottom="0.75" header="0.3" footer="0.3"/>
  <pageSetup orientation="landscape" r:id="rId1"/>
  <headerFooter>
    <oddFooter>&amp;L&amp;P&amp;CPRELIMINARY&amp;RJanuary 2012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EPISODIC RATE MODEL</vt:lpstr>
      <vt:lpstr>CMI &amp; THRESHOLD</vt:lpstr>
      <vt:lpstr>'EPISODIC RATE MODEL'!Print_Area</vt:lpstr>
      <vt:lpstr>'CMI &amp; THRESHOLD'!Print_Titles</vt:lpstr>
      <vt:lpstr>'EPISODIC RATE MODEL'!Print_Titles</vt:lpstr>
    </vt:vector>
  </TitlesOfParts>
  <Company>NYAHSA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Darius Kirstein</dc:creator>
  <cp:lastModifiedBy>Darius Kirstein</cp:lastModifiedBy>
  <cp:lastPrinted>2012-01-24T15:56:00Z</cp:lastPrinted>
  <dcterms:created xsi:type="dcterms:W3CDTF">2012-01-11T21:38:39Z</dcterms:created>
  <dcterms:modified xsi:type="dcterms:W3CDTF">2012-02-21T17:44:22Z</dcterms:modified>
</cp:coreProperties>
</file>